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C:\Users\choco\Desktop\"/>
    </mc:Choice>
  </mc:AlternateContent>
  <xr:revisionPtr revIDLastSave="0" documentId="13_ncr:1_{88C256FE-25FB-4440-9A71-C41352F75952}" xr6:coauthVersionLast="47" xr6:coauthVersionMax="47" xr10:uidLastSave="{00000000-0000-0000-0000-000000000000}"/>
  <bookViews>
    <workbookView xWindow="-23148" yWindow="7308" windowWidth="23256" windowHeight="12456" activeTab="1" xr2:uid="{02BA446D-0C23-47B0-A748-D23A42B618C5}"/>
  </bookViews>
  <sheets>
    <sheet name="注意事項" sheetId="2" r:id="rId1"/>
    <sheet name="経常費用" sheetId="1" r:id="rId2"/>
    <sheet name="行事費用" sheetId="3"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I21" i="1" l="1"/>
  <c r="I22" i="1"/>
  <c r="I23" i="1"/>
  <c r="I24" i="1"/>
  <c r="I25" i="1"/>
  <c r="I26" i="1"/>
  <c r="I27" i="1"/>
  <c r="I28" i="1"/>
  <c r="I29" i="1"/>
  <c r="I30" i="1"/>
  <c r="I31" i="1"/>
  <c r="I32" i="1"/>
  <c r="I33" i="1"/>
  <c r="I20" i="1"/>
  <c r="H10" i="1"/>
  <c r="H9" i="1"/>
  <c r="H8" i="1"/>
  <c r="F33" i="1"/>
  <c r="C28" i="3"/>
  <c r="C11" i="3"/>
  <c r="M7" i="3"/>
  <c r="J4" i="3"/>
  <c r="G11" i="3"/>
  <c r="M4" i="3" l="1"/>
  <c r="M5" i="3"/>
  <c r="M6" i="3"/>
  <c r="M8" i="3"/>
  <c r="M9" i="3"/>
  <c r="M10" i="3"/>
  <c r="M11" i="3"/>
  <c r="M12" i="3"/>
  <c r="M13" i="3"/>
  <c r="M14" i="3"/>
  <c r="M15" i="3"/>
  <c r="M16" i="3"/>
  <c r="M3" i="3"/>
  <c r="J17" i="3"/>
  <c r="J5" i="3"/>
  <c r="J6" i="3"/>
  <c r="J7" i="3"/>
  <c r="J8" i="3"/>
  <c r="J9" i="3"/>
  <c r="J10" i="3"/>
  <c r="J11" i="3"/>
  <c r="J12" i="3"/>
  <c r="J13" i="3"/>
  <c r="J14" i="3"/>
  <c r="J15" i="3"/>
  <c r="J16" i="3"/>
  <c r="J3" i="3"/>
  <c r="G17" i="3"/>
  <c r="G4" i="3"/>
  <c r="G5" i="3"/>
  <c r="G6" i="3"/>
  <c r="G7" i="3"/>
  <c r="G8" i="3"/>
  <c r="G9" i="3"/>
  <c r="G10" i="3"/>
  <c r="G12" i="3"/>
  <c r="G13" i="3"/>
  <c r="G14" i="3"/>
  <c r="G15" i="3"/>
  <c r="G16" i="3"/>
  <c r="G3" i="3"/>
  <c r="C19" i="3"/>
  <c r="F42" i="1"/>
  <c r="K42" i="1" l="1"/>
  <c r="G42" i="1"/>
  <c r="F21" i="1"/>
  <c r="F22" i="1"/>
  <c r="F23" i="1"/>
  <c r="F24" i="1"/>
  <c r="F25" i="1"/>
  <c r="F26" i="1"/>
  <c r="F27" i="1"/>
  <c r="F28" i="1"/>
  <c r="F29" i="1"/>
  <c r="F30" i="1"/>
  <c r="F31" i="1"/>
  <c r="F32" i="1"/>
  <c r="F20" i="1"/>
  <c r="C22" i="1"/>
  <c r="C23" i="1"/>
  <c r="C25" i="1"/>
  <c r="C26" i="1"/>
  <c r="C27" i="1"/>
  <c r="C28" i="1"/>
  <c r="C29" i="1"/>
  <c r="C30" i="1"/>
  <c r="C32" i="1"/>
  <c r="G354" i="3"/>
  <c r="H354" i="3"/>
  <c r="I354" i="3"/>
  <c r="G341" i="3"/>
  <c r="H341" i="3"/>
  <c r="I341" i="3"/>
  <c r="G328" i="3"/>
  <c r="H328" i="3"/>
  <c r="I328" i="3"/>
  <c r="G315" i="3"/>
  <c r="H315" i="3"/>
  <c r="I315" i="3"/>
  <c r="G302" i="3"/>
  <c r="H302" i="3"/>
  <c r="I302" i="3"/>
  <c r="G289" i="3"/>
  <c r="H289" i="3"/>
  <c r="I289" i="3"/>
  <c r="G276" i="3"/>
  <c r="H276" i="3"/>
  <c r="I276" i="3"/>
  <c r="G263" i="3"/>
  <c r="H263" i="3"/>
  <c r="I263" i="3"/>
  <c r="G250" i="3"/>
  <c r="H250" i="3"/>
  <c r="I250" i="3"/>
  <c r="G237" i="3"/>
  <c r="H237" i="3"/>
  <c r="I237" i="3"/>
  <c r="G224" i="3"/>
  <c r="H224" i="3"/>
  <c r="I224" i="3"/>
  <c r="G211" i="3"/>
  <c r="H211" i="3"/>
  <c r="I211" i="3"/>
  <c r="G198" i="3"/>
  <c r="H198" i="3"/>
  <c r="I198" i="3"/>
  <c r="G185" i="3"/>
  <c r="H185" i="3"/>
  <c r="I185" i="3"/>
  <c r="G172" i="3"/>
  <c r="H172" i="3"/>
  <c r="I172" i="3"/>
  <c r="G159" i="3"/>
  <c r="H159" i="3"/>
  <c r="I159" i="3"/>
  <c r="G146" i="3"/>
  <c r="H146" i="3"/>
  <c r="I146" i="3"/>
  <c r="G133" i="3"/>
  <c r="H133" i="3"/>
  <c r="I133" i="3"/>
  <c r="G120" i="3"/>
  <c r="H120" i="3"/>
  <c r="I120" i="3"/>
  <c r="G107" i="3"/>
  <c r="H107" i="3"/>
  <c r="I107" i="3"/>
  <c r="G94" i="3"/>
  <c r="H94" i="3"/>
  <c r="I94" i="3"/>
  <c r="G81" i="3"/>
  <c r="H81" i="3"/>
  <c r="I81" i="3"/>
  <c r="G68" i="3"/>
  <c r="H68" i="3"/>
  <c r="I68" i="3"/>
  <c r="G55" i="3"/>
  <c r="H55" i="3"/>
  <c r="I55" i="3"/>
  <c r="G42" i="3"/>
  <c r="H42" i="3"/>
  <c r="I42" i="3"/>
  <c r="I61" i="1"/>
  <c r="H61" i="1"/>
  <c r="F40" i="1"/>
  <c r="G40" i="1" s="1"/>
  <c r="F41" i="1"/>
  <c r="G41" i="1" s="1"/>
  <c r="F43" i="1"/>
  <c r="F44" i="1"/>
  <c r="F45" i="1"/>
  <c r="G45" i="1" s="1"/>
  <c r="F46" i="1"/>
  <c r="F47" i="1"/>
  <c r="G47" i="1" s="1"/>
  <c r="F48" i="1"/>
  <c r="F49" i="1"/>
  <c r="G49" i="1" s="1"/>
  <c r="F50" i="1"/>
  <c r="F51" i="1"/>
  <c r="G51" i="1" s="1"/>
  <c r="F52" i="1"/>
  <c r="G52" i="1" s="1"/>
  <c r="F53" i="1"/>
  <c r="G53" i="1" s="1"/>
  <c r="F54" i="1"/>
  <c r="F55" i="1"/>
  <c r="G55" i="1" s="1"/>
  <c r="F56" i="1"/>
  <c r="G56" i="1" s="1"/>
  <c r="F57" i="1"/>
  <c r="G57" i="1" s="1"/>
  <c r="F58" i="1"/>
  <c r="G58" i="1" s="1"/>
  <c r="F59" i="1"/>
  <c r="G59" i="1" s="1"/>
  <c r="F60" i="1"/>
  <c r="G60" i="1" s="1"/>
  <c r="F39" i="1"/>
  <c r="F38" i="1"/>
  <c r="K51" i="1" l="1"/>
  <c r="G54" i="1"/>
  <c r="K54" i="1" s="1"/>
  <c r="C21" i="1"/>
  <c r="K58" i="1"/>
  <c r="K56" i="1"/>
  <c r="G48" i="1"/>
  <c r="C33" i="1" s="1"/>
  <c r="K53" i="1"/>
  <c r="G50" i="1"/>
  <c r="K50" i="1" s="1"/>
  <c r="K57" i="1"/>
  <c r="K55" i="1"/>
  <c r="G46" i="1"/>
  <c r="K46" i="1" s="1"/>
  <c r="K45" i="1"/>
  <c r="G44" i="1"/>
  <c r="K41" i="1"/>
  <c r="G43" i="1"/>
  <c r="C24" i="1" s="1"/>
  <c r="G39" i="1"/>
  <c r="K39" i="1" s="1"/>
  <c r="G38" i="1"/>
  <c r="C20" i="1" s="1"/>
  <c r="K52" i="1"/>
  <c r="K40" i="1"/>
  <c r="K60" i="1"/>
  <c r="K49" i="1"/>
  <c r="K59" i="1"/>
  <c r="K47" i="1"/>
  <c r="F61" i="1"/>
  <c r="C31" i="1" l="1"/>
  <c r="K48" i="1"/>
  <c r="K44" i="1"/>
  <c r="K43" i="1"/>
  <c r="K38" i="1"/>
  <c r="G61" i="1"/>
  <c r="F353" i="3"/>
  <c r="K353" i="3" s="1"/>
  <c r="F352" i="3"/>
  <c r="K352" i="3" s="1"/>
  <c r="F351" i="3"/>
  <c r="K351" i="3" s="1"/>
  <c r="F350" i="3"/>
  <c r="K350" i="3" s="1"/>
  <c r="F349" i="3"/>
  <c r="K349" i="3" s="1"/>
  <c r="F348" i="3"/>
  <c r="K348" i="3" s="1"/>
  <c r="F347" i="3"/>
  <c r="K347" i="3" s="1"/>
  <c r="F346" i="3"/>
  <c r="C27" i="3" s="1"/>
  <c r="F340" i="3"/>
  <c r="K340" i="3" s="1"/>
  <c r="F339" i="3"/>
  <c r="K339" i="3" s="1"/>
  <c r="F338" i="3"/>
  <c r="K338" i="3" s="1"/>
  <c r="F337" i="3"/>
  <c r="K337" i="3" s="1"/>
  <c r="F336" i="3"/>
  <c r="K336" i="3" s="1"/>
  <c r="F335" i="3"/>
  <c r="K335" i="3" s="1"/>
  <c r="F334" i="3"/>
  <c r="K334" i="3" s="1"/>
  <c r="F333" i="3"/>
  <c r="F327" i="3"/>
  <c r="K327" i="3" s="1"/>
  <c r="F326" i="3"/>
  <c r="K326" i="3" s="1"/>
  <c r="F325" i="3"/>
  <c r="K325" i="3" s="1"/>
  <c r="F324" i="3"/>
  <c r="K324" i="3" s="1"/>
  <c r="F323" i="3"/>
  <c r="K323" i="3" s="1"/>
  <c r="F322" i="3"/>
  <c r="K322" i="3" s="1"/>
  <c r="F321" i="3"/>
  <c r="K321" i="3" s="1"/>
  <c r="F320" i="3"/>
  <c r="C25" i="3" s="1"/>
  <c r="F314" i="3"/>
  <c r="K314" i="3" s="1"/>
  <c r="F313" i="3"/>
  <c r="K313" i="3" s="1"/>
  <c r="F312" i="3"/>
  <c r="K312" i="3" s="1"/>
  <c r="F311" i="3"/>
  <c r="K311" i="3" s="1"/>
  <c r="F310" i="3"/>
  <c r="K310" i="3" s="1"/>
  <c r="F309" i="3"/>
  <c r="K309" i="3" s="1"/>
  <c r="F308" i="3"/>
  <c r="K308" i="3" s="1"/>
  <c r="F307" i="3"/>
  <c r="C24" i="3" s="1"/>
  <c r="F301" i="3"/>
  <c r="K301" i="3" s="1"/>
  <c r="F300" i="3"/>
  <c r="K300" i="3" s="1"/>
  <c r="F299" i="3"/>
  <c r="K299" i="3" s="1"/>
  <c r="F298" i="3"/>
  <c r="K298" i="3" s="1"/>
  <c r="F297" i="3"/>
  <c r="K297" i="3" s="1"/>
  <c r="F296" i="3"/>
  <c r="K296" i="3" s="1"/>
  <c r="F295" i="3"/>
  <c r="K295" i="3" s="1"/>
  <c r="F294" i="3"/>
  <c r="F288" i="3"/>
  <c r="K288" i="3" s="1"/>
  <c r="F287" i="3"/>
  <c r="K287" i="3" s="1"/>
  <c r="F286" i="3"/>
  <c r="K286" i="3" s="1"/>
  <c r="F285" i="3"/>
  <c r="K285" i="3" s="1"/>
  <c r="F284" i="3"/>
  <c r="K284" i="3" s="1"/>
  <c r="F283" i="3"/>
  <c r="K283" i="3" s="1"/>
  <c r="F282" i="3"/>
  <c r="K282" i="3" s="1"/>
  <c r="F281" i="3"/>
  <c r="C22" i="3" s="1"/>
  <c r="F275" i="3"/>
  <c r="K275" i="3" s="1"/>
  <c r="F274" i="3"/>
  <c r="K274" i="3" s="1"/>
  <c r="F273" i="3"/>
  <c r="K273" i="3" s="1"/>
  <c r="F272" i="3"/>
  <c r="K272" i="3" s="1"/>
  <c r="F271" i="3"/>
  <c r="K271" i="3" s="1"/>
  <c r="F270" i="3"/>
  <c r="K270" i="3" s="1"/>
  <c r="F269" i="3"/>
  <c r="K269" i="3" s="1"/>
  <c r="F268" i="3"/>
  <c r="C21" i="3" s="1"/>
  <c r="F262" i="3"/>
  <c r="K262" i="3" s="1"/>
  <c r="F261" i="3"/>
  <c r="K261" i="3" s="1"/>
  <c r="F260" i="3"/>
  <c r="K260" i="3" s="1"/>
  <c r="F259" i="3"/>
  <c r="K259" i="3" s="1"/>
  <c r="F258" i="3"/>
  <c r="K258" i="3" s="1"/>
  <c r="F257" i="3"/>
  <c r="K257" i="3" s="1"/>
  <c r="F256" i="3"/>
  <c r="K256" i="3" s="1"/>
  <c r="F255" i="3"/>
  <c r="F249" i="3"/>
  <c r="K249" i="3" s="1"/>
  <c r="F248" i="3"/>
  <c r="K248" i="3" s="1"/>
  <c r="F247" i="3"/>
  <c r="K247" i="3" s="1"/>
  <c r="F246" i="3"/>
  <c r="K246" i="3" s="1"/>
  <c r="F245" i="3"/>
  <c r="K245" i="3" s="1"/>
  <c r="F244" i="3"/>
  <c r="K244" i="3" s="1"/>
  <c r="F243" i="3"/>
  <c r="K243" i="3" s="1"/>
  <c r="F242" i="3"/>
  <c r="F236" i="3"/>
  <c r="K236" i="3" s="1"/>
  <c r="F235" i="3"/>
  <c r="K235" i="3" s="1"/>
  <c r="F234" i="3"/>
  <c r="K234" i="3" s="1"/>
  <c r="F233" i="3"/>
  <c r="K233" i="3" s="1"/>
  <c r="F232" i="3"/>
  <c r="K232" i="3" s="1"/>
  <c r="F231" i="3"/>
  <c r="K231" i="3" s="1"/>
  <c r="F230" i="3"/>
  <c r="K230" i="3" s="1"/>
  <c r="F229" i="3"/>
  <c r="C18" i="3" s="1"/>
  <c r="F223" i="3"/>
  <c r="K223" i="3" s="1"/>
  <c r="F222" i="3"/>
  <c r="K222" i="3" s="1"/>
  <c r="F221" i="3"/>
  <c r="K221" i="3" s="1"/>
  <c r="F220" i="3"/>
  <c r="K220" i="3" s="1"/>
  <c r="F219" i="3"/>
  <c r="K219" i="3" s="1"/>
  <c r="F218" i="3"/>
  <c r="K218" i="3" s="1"/>
  <c r="F217" i="3"/>
  <c r="K217" i="3" s="1"/>
  <c r="F216" i="3"/>
  <c r="F210" i="3"/>
  <c r="K210" i="3" s="1"/>
  <c r="F209" i="3"/>
  <c r="K209" i="3" s="1"/>
  <c r="F208" i="3"/>
  <c r="K208" i="3" s="1"/>
  <c r="F207" i="3"/>
  <c r="K207" i="3" s="1"/>
  <c r="F206" i="3"/>
  <c r="K206" i="3" s="1"/>
  <c r="F205" i="3"/>
  <c r="K205" i="3" s="1"/>
  <c r="F204" i="3"/>
  <c r="K204" i="3" s="1"/>
  <c r="F203" i="3"/>
  <c r="C16" i="3" s="1"/>
  <c r="F197" i="3"/>
  <c r="K197" i="3" s="1"/>
  <c r="F196" i="3"/>
  <c r="K196" i="3" s="1"/>
  <c r="F195" i="3"/>
  <c r="K195" i="3" s="1"/>
  <c r="F194" i="3"/>
  <c r="K194" i="3" s="1"/>
  <c r="F193" i="3"/>
  <c r="K193" i="3" s="1"/>
  <c r="F192" i="3"/>
  <c r="K192" i="3" s="1"/>
  <c r="F191" i="3"/>
  <c r="K191" i="3" s="1"/>
  <c r="F190" i="3"/>
  <c r="C15" i="3" s="1"/>
  <c r="F184" i="3"/>
  <c r="K184" i="3" s="1"/>
  <c r="F183" i="3"/>
  <c r="K183" i="3" s="1"/>
  <c r="F182" i="3"/>
  <c r="K182" i="3" s="1"/>
  <c r="F181" i="3"/>
  <c r="K181" i="3" s="1"/>
  <c r="F180" i="3"/>
  <c r="K180" i="3" s="1"/>
  <c r="F179" i="3"/>
  <c r="K179" i="3" s="1"/>
  <c r="F178" i="3"/>
  <c r="K178" i="3" s="1"/>
  <c r="F177" i="3"/>
  <c r="F171" i="3"/>
  <c r="K171" i="3" s="1"/>
  <c r="F170" i="3"/>
  <c r="K170" i="3" s="1"/>
  <c r="F169" i="3"/>
  <c r="K169" i="3" s="1"/>
  <c r="F168" i="3"/>
  <c r="K168" i="3" s="1"/>
  <c r="F167" i="3"/>
  <c r="K167" i="3" s="1"/>
  <c r="F166" i="3"/>
  <c r="K166" i="3" s="1"/>
  <c r="F165" i="3"/>
  <c r="K165" i="3" s="1"/>
  <c r="F164" i="3"/>
  <c r="C13" i="3" s="1"/>
  <c r="F158" i="3"/>
  <c r="K158" i="3" s="1"/>
  <c r="F157" i="3"/>
  <c r="K157" i="3" s="1"/>
  <c r="F156" i="3"/>
  <c r="K156" i="3" s="1"/>
  <c r="F155" i="3"/>
  <c r="K155" i="3" s="1"/>
  <c r="F154" i="3"/>
  <c r="K154" i="3" s="1"/>
  <c r="F153" i="3"/>
  <c r="K153" i="3" s="1"/>
  <c r="F152" i="3"/>
  <c r="K152" i="3" s="1"/>
  <c r="F151" i="3"/>
  <c r="C12" i="3" s="1"/>
  <c r="F145" i="3"/>
  <c r="K145" i="3" s="1"/>
  <c r="F144" i="3"/>
  <c r="K144" i="3" s="1"/>
  <c r="F143" i="3"/>
  <c r="K143" i="3" s="1"/>
  <c r="F142" i="3"/>
  <c r="K142" i="3" s="1"/>
  <c r="F141" i="3"/>
  <c r="K141" i="3" s="1"/>
  <c r="F140" i="3"/>
  <c r="K140" i="3" s="1"/>
  <c r="F139" i="3"/>
  <c r="K139" i="3" s="1"/>
  <c r="F138" i="3"/>
  <c r="F132" i="3"/>
  <c r="K132" i="3" s="1"/>
  <c r="F131" i="3"/>
  <c r="K131" i="3" s="1"/>
  <c r="F130" i="3"/>
  <c r="K130" i="3" s="1"/>
  <c r="F129" i="3"/>
  <c r="K129" i="3" s="1"/>
  <c r="F128" i="3"/>
  <c r="K128" i="3" s="1"/>
  <c r="F127" i="3"/>
  <c r="K127" i="3" s="1"/>
  <c r="F126" i="3"/>
  <c r="K126" i="3" s="1"/>
  <c r="F125" i="3"/>
  <c r="C10" i="3" s="1"/>
  <c r="F119" i="3"/>
  <c r="K119" i="3" s="1"/>
  <c r="F118" i="3"/>
  <c r="K118" i="3" s="1"/>
  <c r="F117" i="3"/>
  <c r="K117" i="3" s="1"/>
  <c r="F116" i="3"/>
  <c r="K116" i="3" s="1"/>
  <c r="F115" i="3"/>
  <c r="K115" i="3" s="1"/>
  <c r="F114" i="3"/>
  <c r="K114" i="3" s="1"/>
  <c r="F113" i="3"/>
  <c r="K113" i="3" s="1"/>
  <c r="F112" i="3"/>
  <c r="C9" i="3" s="1"/>
  <c r="F106" i="3"/>
  <c r="K106" i="3" s="1"/>
  <c r="F105" i="3"/>
  <c r="K105" i="3" s="1"/>
  <c r="F104" i="3"/>
  <c r="K104" i="3" s="1"/>
  <c r="F103" i="3"/>
  <c r="K103" i="3" s="1"/>
  <c r="F102" i="3"/>
  <c r="K102" i="3" s="1"/>
  <c r="F101" i="3"/>
  <c r="K101" i="3" s="1"/>
  <c r="F100" i="3"/>
  <c r="K100" i="3" s="1"/>
  <c r="F99" i="3"/>
  <c r="F93" i="3"/>
  <c r="K93" i="3" s="1"/>
  <c r="F92" i="3"/>
  <c r="K92" i="3" s="1"/>
  <c r="F91" i="3"/>
  <c r="K91" i="3" s="1"/>
  <c r="F90" i="3"/>
  <c r="K90" i="3" s="1"/>
  <c r="F89" i="3"/>
  <c r="K89" i="3" s="1"/>
  <c r="F88" i="3"/>
  <c r="K88" i="3" s="1"/>
  <c r="F87" i="3"/>
  <c r="K87" i="3" s="1"/>
  <c r="F86" i="3"/>
  <c r="C7" i="3" s="1"/>
  <c r="F80" i="3"/>
  <c r="K80" i="3" s="1"/>
  <c r="F79" i="3"/>
  <c r="K79" i="3" s="1"/>
  <c r="F78" i="3"/>
  <c r="K78" i="3" s="1"/>
  <c r="F77" i="3"/>
  <c r="K77" i="3" s="1"/>
  <c r="F76" i="3"/>
  <c r="K76" i="3" s="1"/>
  <c r="F75" i="3"/>
  <c r="K75" i="3" s="1"/>
  <c r="F74" i="3"/>
  <c r="K74" i="3" s="1"/>
  <c r="F73" i="3"/>
  <c r="C6" i="3" s="1"/>
  <c r="F4" i="2"/>
  <c r="C8" i="3" l="1"/>
  <c r="C14" i="3"/>
  <c r="C17" i="3"/>
  <c r="C20" i="3"/>
  <c r="C23" i="3"/>
  <c r="C26" i="3"/>
  <c r="K346" i="3"/>
  <c r="F354" i="3"/>
  <c r="K333" i="3"/>
  <c r="F341" i="3"/>
  <c r="K320" i="3"/>
  <c r="F328" i="3"/>
  <c r="K307" i="3"/>
  <c r="F315" i="3"/>
  <c r="K294" i="3"/>
  <c r="F302" i="3"/>
  <c r="K281" i="3"/>
  <c r="F289" i="3"/>
  <c r="F276" i="3"/>
  <c r="K268" i="3"/>
  <c r="K255" i="3"/>
  <c r="F263" i="3"/>
  <c r="F250" i="3"/>
  <c r="K242" i="3"/>
  <c r="K229" i="3"/>
  <c r="F237" i="3"/>
  <c r="K216" i="3"/>
  <c r="F224" i="3"/>
  <c r="K203" i="3"/>
  <c r="F211" i="3"/>
  <c r="F198" i="3"/>
  <c r="K190" i="3"/>
  <c r="K177" i="3"/>
  <c r="F185" i="3"/>
  <c r="K164" i="3"/>
  <c r="F172" i="3"/>
  <c r="K151" i="3"/>
  <c r="F159" i="3"/>
  <c r="K138" i="3"/>
  <c r="F146" i="3"/>
  <c r="F133" i="3"/>
  <c r="K125" i="3"/>
  <c r="K112" i="3"/>
  <c r="F120" i="3"/>
  <c r="K99" i="3"/>
  <c r="F107" i="3"/>
  <c r="K86" i="3"/>
  <c r="F94" i="3"/>
  <c r="K73" i="3"/>
  <c r="F81" i="3"/>
  <c r="F67" i="3"/>
  <c r="K67" i="3" s="1"/>
  <c r="F66" i="3"/>
  <c r="K66" i="3" s="1"/>
  <c r="F65" i="3"/>
  <c r="K65" i="3" s="1"/>
  <c r="F64" i="3"/>
  <c r="K64" i="3" s="1"/>
  <c r="F63" i="3"/>
  <c r="K63" i="3" s="1"/>
  <c r="F62" i="3"/>
  <c r="K62" i="3" s="1"/>
  <c r="F61" i="3"/>
  <c r="K61" i="3" s="1"/>
  <c r="F60" i="3"/>
  <c r="F54" i="3"/>
  <c r="K54" i="3" s="1"/>
  <c r="F53" i="3"/>
  <c r="K53" i="3" s="1"/>
  <c r="F52" i="3"/>
  <c r="K52" i="3" s="1"/>
  <c r="F51" i="3"/>
  <c r="K51" i="3" s="1"/>
  <c r="F50" i="3"/>
  <c r="K50" i="3" s="1"/>
  <c r="F49" i="3"/>
  <c r="K49" i="3" s="1"/>
  <c r="F48" i="3"/>
  <c r="K48" i="3" s="1"/>
  <c r="F47" i="3"/>
  <c r="F41" i="3"/>
  <c r="K41" i="3" s="1"/>
  <c r="F40" i="3"/>
  <c r="K40" i="3" s="1"/>
  <c r="F39" i="3"/>
  <c r="K39" i="3" s="1"/>
  <c r="F38" i="3"/>
  <c r="K38" i="3" s="1"/>
  <c r="F37" i="3"/>
  <c r="K37" i="3" s="1"/>
  <c r="F36" i="3"/>
  <c r="K36" i="3" s="1"/>
  <c r="F35" i="3"/>
  <c r="K35" i="3" s="1"/>
  <c r="F34" i="3"/>
  <c r="C5" i="3" l="1"/>
  <c r="K47" i="3"/>
  <c r="C4" i="3"/>
  <c r="F42" i="3"/>
  <c r="K34" i="3"/>
  <c r="C3" i="3"/>
  <c r="K60" i="3"/>
  <c r="F68" i="3"/>
  <c r="F55" i="3"/>
  <c r="C34" i="1"/>
  <c r="I34" i="1"/>
  <c r="G8" i="1" s="1"/>
  <c r="F34" i="1"/>
  <c r="M17" i="3"/>
  <c r="G9" i="1" l="1"/>
  <c r="G10" i="1" s="1"/>
  <c r="F6" i="2" s="1"/>
  <c r="F5" i="2"/>
  <c r="C14" i="1"/>
</calcChain>
</file>

<file path=xl/sharedStrings.xml><?xml version="1.0" encoding="utf-8"?>
<sst xmlns="http://schemas.openxmlformats.org/spreadsheetml/2006/main" count="462" uniqueCount="76">
  <si>
    <t>合計</t>
    <rPh sb="0" eb="2">
      <t>ゴウケイ</t>
    </rPh>
    <phoneticPr fontId="1"/>
  </si>
  <si>
    <t>消耗品費</t>
    <rPh sb="0" eb="3">
      <t>ショウモウヒン</t>
    </rPh>
    <rPh sb="3" eb="4">
      <t>ヒ</t>
    </rPh>
    <phoneticPr fontId="1"/>
  </si>
  <si>
    <t>学友会費</t>
    <rPh sb="0" eb="3">
      <t>ガクユウカイ</t>
    </rPh>
    <rPh sb="3" eb="4">
      <t>ヒ</t>
    </rPh>
    <phoneticPr fontId="1"/>
  </si>
  <si>
    <t>図書費</t>
    <rPh sb="0" eb="3">
      <t>トショヒ</t>
    </rPh>
    <phoneticPr fontId="1"/>
  </si>
  <si>
    <t>交通費</t>
    <rPh sb="0" eb="3">
      <t>コウツウヒ</t>
    </rPh>
    <phoneticPr fontId="1"/>
  </si>
  <si>
    <t>印刷費</t>
    <rPh sb="0" eb="2">
      <t>インサツ</t>
    </rPh>
    <rPh sb="2" eb="3">
      <t>ヒ</t>
    </rPh>
    <phoneticPr fontId="1"/>
  </si>
  <si>
    <t>使用料</t>
    <rPh sb="0" eb="3">
      <t>シヨウリョウ</t>
    </rPh>
    <phoneticPr fontId="1"/>
  </si>
  <si>
    <t>保険料</t>
    <rPh sb="0" eb="3">
      <t>ホケンリョウ</t>
    </rPh>
    <phoneticPr fontId="1"/>
  </si>
  <si>
    <t>手数料</t>
    <rPh sb="0" eb="3">
      <t>テスウリョウ</t>
    </rPh>
    <phoneticPr fontId="1"/>
  </si>
  <si>
    <t>人件費</t>
    <rPh sb="0" eb="3">
      <t>ジンケンヒ</t>
    </rPh>
    <phoneticPr fontId="1"/>
  </si>
  <si>
    <t>連盟費</t>
    <rPh sb="0" eb="2">
      <t>レンメイ</t>
    </rPh>
    <rPh sb="2" eb="3">
      <t>ヒ</t>
    </rPh>
    <phoneticPr fontId="1"/>
  </si>
  <si>
    <t>宿泊費</t>
    <rPh sb="0" eb="3">
      <t>シュクハクヒ</t>
    </rPh>
    <phoneticPr fontId="1"/>
  </si>
  <si>
    <t>備品費</t>
    <rPh sb="0" eb="3">
      <t>ビヒンヒ</t>
    </rPh>
    <phoneticPr fontId="1"/>
  </si>
  <si>
    <t>修繕費</t>
    <rPh sb="0" eb="3">
      <t>シュウゼンヒ</t>
    </rPh>
    <phoneticPr fontId="1"/>
  </si>
  <si>
    <t>項目</t>
    <rPh sb="0" eb="2">
      <t>コウモク</t>
    </rPh>
    <phoneticPr fontId="1"/>
  </si>
  <si>
    <t>財源</t>
    <rPh sb="0" eb="2">
      <t>ザイゲン</t>
    </rPh>
    <phoneticPr fontId="1"/>
  </si>
  <si>
    <t>収入</t>
    <rPh sb="0" eb="2">
      <t>シュウニュウ</t>
    </rPh>
    <phoneticPr fontId="1"/>
  </si>
  <si>
    <t>学友会費（一般予算）</t>
    <rPh sb="0" eb="3">
      <t>ガクユウカイ</t>
    </rPh>
    <rPh sb="3" eb="4">
      <t>ヒ</t>
    </rPh>
    <rPh sb="5" eb="9">
      <t>イッパン</t>
    </rPh>
    <phoneticPr fontId="1"/>
  </si>
  <si>
    <t>団体名：</t>
    <rPh sb="0" eb="3">
      <t>ダンタイメイ</t>
    </rPh>
    <phoneticPr fontId="1"/>
  </si>
  <si>
    <t>郵送費</t>
    <rPh sb="0" eb="3">
      <t>ユウソウヒ</t>
    </rPh>
    <phoneticPr fontId="1"/>
  </si>
  <si>
    <t>団体名を正しく記入してください。</t>
    <rPh sb="0" eb="3">
      <t>ダンタイメイ</t>
    </rPh>
    <rPh sb="4" eb="5">
      <t>タダ</t>
    </rPh>
    <rPh sb="7" eb="9">
      <t>キニュウ</t>
    </rPh>
    <phoneticPr fontId="1"/>
  </si>
  <si>
    <t>作成者名を正しく記入してください。</t>
    <rPh sb="0" eb="4">
      <t>サクセイシャメイ</t>
    </rPh>
    <rPh sb="5" eb="6">
      <t>タダ</t>
    </rPh>
    <rPh sb="8" eb="10">
      <t>キニュウ</t>
    </rPh>
    <phoneticPr fontId="1"/>
  </si>
  <si>
    <t>チェックマスが赤い場合は…</t>
    <rPh sb="7" eb="8">
      <t>アカ</t>
    </rPh>
    <rPh sb="9" eb="11">
      <t>バアイ</t>
    </rPh>
    <phoneticPr fontId="1"/>
  </si>
  <si>
    <t>＜チェックリスト＞</t>
    <phoneticPr fontId="1"/>
  </si>
  <si>
    <t>※マスが全て緑色になっていることを確認してから提出してください。</t>
    <rPh sb="4" eb="5">
      <t>スベ</t>
    </rPh>
    <rPh sb="6" eb="8">
      <t>ミドリイロ</t>
    </rPh>
    <rPh sb="17" eb="19">
      <t>カクニン</t>
    </rPh>
    <rPh sb="23" eb="25">
      <t>テイシュツ</t>
    </rPh>
    <phoneticPr fontId="1"/>
  </si>
  <si>
    <t>※灰色のマスには触らないでください。</t>
    <rPh sb="1" eb="3">
      <t>ハイイロ</t>
    </rPh>
    <rPh sb="8" eb="9">
      <t>サワ</t>
    </rPh>
    <phoneticPr fontId="1"/>
  </si>
  <si>
    <t>※【学友会費（一般予算）】が０円の場合でも、０円を記入し、必ず提出してください。</t>
    <rPh sb="15" eb="16">
      <t>エン</t>
    </rPh>
    <rPh sb="17" eb="19">
      <t>バアイ</t>
    </rPh>
    <rPh sb="23" eb="24">
      <t>エン</t>
    </rPh>
    <rPh sb="25" eb="27">
      <t>キニュウ</t>
    </rPh>
    <rPh sb="29" eb="30">
      <t>カナラ</t>
    </rPh>
    <rPh sb="31" eb="33">
      <t>テイシュツ</t>
    </rPh>
    <phoneticPr fontId="1"/>
  </si>
  <si>
    <t>＜注意事項＞</t>
    <rPh sb="1" eb="5">
      <t>チュウイジコウ</t>
    </rPh>
    <phoneticPr fontId="1"/>
  </si>
  <si>
    <t>・団体名</t>
    <rPh sb="1" eb="4">
      <t>ダンタイメイ</t>
    </rPh>
    <phoneticPr fontId="1"/>
  </si>
  <si>
    <t>・作成者名</t>
    <rPh sb="1" eb="4">
      <t>サクセイシャ</t>
    </rPh>
    <rPh sb="4" eb="5">
      <t>メイ</t>
    </rPh>
    <phoneticPr fontId="1"/>
  </si>
  <si>
    <t>※ファイル名は以下の通りとしてください。</t>
    <phoneticPr fontId="1"/>
  </si>
  <si>
    <t>2026年度予算見積書</t>
    <rPh sb="4" eb="6">
      <t>ネンド</t>
    </rPh>
    <rPh sb="6" eb="8">
      <t>ヨサン</t>
    </rPh>
    <rPh sb="8" eb="11">
      <t>ミツモリショ</t>
    </rPh>
    <phoneticPr fontId="1"/>
  </si>
  <si>
    <t>作成者：</t>
    <rPh sb="0" eb="3">
      <t>サクセイシャ</t>
    </rPh>
    <phoneticPr fontId="1"/>
  </si>
  <si>
    <t>OBOG援助金</t>
    <rPh sb="4" eb="7">
      <t>エンジョキン</t>
    </rPh>
    <phoneticPr fontId="2"/>
  </si>
  <si>
    <t>助成金</t>
    <rPh sb="0" eb="3">
      <t>ジョセイキン</t>
    </rPh>
    <phoneticPr fontId="2"/>
  </si>
  <si>
    <t>外部収入(チケット収入等)</t>
    <rPh sb="0" eb="2">
      <t>ガイブ</t>
    </rPh>
    <rPh sb="2" eb="4">
      <t>シュウニュウ</t>
    </rPh>
    <rPh sb="9" eb="11">
      <t>シュウニュウ</t>
    </rPh>
    <rPh sb="11" eb="12">
      <t>トウ</t>
    </rPh>
    <phoneticPr fontId="2"/>
  </si>
  <si>
    <t>部費</t>
    <rPh sb="0" eb="2">
      <t>ブヒ</t>
    </rPh>
    <phoneticPr fontId="2"/>
  </si>
  <si>
    <t>特別負担金</t>
    <rPh sb="0" eb="2">
      <t>トクベツ</t>
    </rPh>
    <rPh sb="2" eb="4">
      <t>フタン</t>
    </rPh>
    <rPh sb="4" eb="5">
      <t>キン</t>
    </rPh>
    <phoneticPr fontId="2"/>
  </si>
  <si>
    <t>◎収入の部</t>
    <rPh sb="1" eb="3">
      <t>シュウニュウ</t>
    </rPh>
    <rPh sb="4" eb="5">
      <t>ブ</t>
    </rPh>
    <phoneticPr fontId="1"/>
  </si>
  <si>
    <t>◎支出の部</t>
    <rPh sb="1" eb="3">
      <t>シシュツ</t>
    </rPh>
    <rPh sb="4" eb="5">
      <t>ブ</t>
    </rPh>
    <phoneticPr fontId="1"/>
  </si>
  <si>
    <t>支出額</t>
    <rPh sb="0" eb="3">
      <t>シシュツガク</t>
    </rPh>
    <phoneticPr fontId="1"/>
  </si>
  <si>
    <t>経常費用</t>
    <rPh sb="0" eb="2">
      <t>ケイジョウ</t>
    </rPh>
    <rPh sb="2" eb="4">
      <t>ヒヨウ</t>
    </rPh>
    <phoneticPr fontId="1"/>
  </si>
  <si>
    <t>行事費用</t>
    <rPh sb="0" eb="2">
      <t>ギョウジ</t>
    </rPh>
    <rPh sb="2" eb="4">
      <t>ヒヨウ</t>
    </rPh>
    <phoneticPr fontId="1"/>
  </si>
  <si>
    <t>合計金額</t>
    <rPh sb="0" eb="2">
      <t>ゴウケイ</t>
    </rPh>
    <rPh sb="2" eb="4">
      <t>キンガク</t>
    </rPh>
    <phoneticPr fontId="1"/>
  </si>
  <si>
    <t>　</t>
    <phoneticPr fontId="1"/>
  </si>
  <si>
    <t>◎経常費用（学友会費）</t>
    <rPh sb="1" eb="3">
      <t>ケイジョウ</t>
    </rPh>
    <rPh sb="3" eb="5">
      <t>ヒヨウ</t>
    </rPh>
    <rPh sb="6" eb="10">
      <t>ガクユウカイヒ</t>
    </rPh>
    <phoneticPr fontId="1"/>
  </si>
  <si>
    <t>◎経常費用（部費・特別負担金）</t>
    <rPh sb="1" eb="3">
      <t>ケイジョウ</t>
    </rPh>
    <rPh sb="3" eb="5">
      <t>ヒヨウ</t>
    </rPh>
    <rPh sb="6" eb="8">
      <t>ブヒ</t>
    </rPh>
    <rPh sb="9" eb="14">
      <t>トクベツフタンキン</t>
    </rPh>
    <phoneticPr fontId="1"/>
  </si>
  <si>
    <t>◎経常費用（その他収入）</t>
    <rPh sb="1" eb="3">
      <t>ケイジョウ</t>
    </rPh>
    <rPh sb="3" eb="5">
      <t>ヒヨウ</t>
    </rPh>
    <rPh sb="8" eb="9">
      <t>タ</t>
    </rPh>
    <rPh sb="9" eb="11">
      <t>シュウニュウ</t>
    </rPh>
    <phoneticPr fontId="1"/>
  </si>
  <si>
    <t>項目名</t>
    <rPh sb="0" eb="2">
      <t>コウモク</t>
    </rPh>
    <rPh sb="2" eb="3">
      <t>メイ</t>
    </rPh>
    <phoneticPr fontId="1"/>
  </si>
  <si>
    <t>雑費</t>
    <rPh sb="0" eb="2">
      <t>ザッピ</t>
    </rPh>
    <phoneticPr fontId="1"/>
  </si>
  <si>
    <t>◎経常費用詳細</t>
    <rPh sb="1" eb="3">
      <t>ケイジョウ</t>
    </rPh>
    <rPh sb="3" eb="5">
      <t>ヒヨウ</t>
    </rPh>
    <rPh sb="5" eb="7">
      <t>ショウサイ</t>
    </rPh>
    <phoneticPr fontId="1"/>
  </si>
  <si>
    <t>品名</t>
    <rPh sb="0" eb="2">
      <t>ヒンメイ</t>
    </rPh>
    <phoneticPr fontId="1"/>
  </si>
  <si>
    <t>単価</t>
    <rPh sb="0" eb="2">
      <t>タンカ</t>
    </rPh>
    <phoneticPr fontId="1"/>
  </si>
  <si>
    <t>個数</t>
    <rPh sb="0" eb="2">
      <t>コスウ</t>
    </rPh>
    <phoneticPr fontId="1"/>
  </si>
  <si>
    <t>支出額</t>
    <rPh sb="0" eb="2">
      <t>シシュツ</t>
    </rPh>
    <rPh sb="2" eb="3">
      <t>ガク</t>
    </rPh>
    <phoneticPr fontId="1"/>
  </si>
  <si>
    <t>学友会費</t>
    <rPh sb="0" eb="4">
      <t>ガクユウカイヒ</t>
    </rPh>
    <phoneticPr fontId="1"/>
  </si>
  <si>
    <t>部費・特別負担金</t>
    <rPh sb="0" eb="2">
      <t>ブヒ</t>
    </rPh>
    <rPh sb="3" eb="8">
      <t>トクベツフタンキン</t>
    </rPh>
    <phoneticPr fontId="1"/>
  </si>
  <si>
    <t>その他外部収入</t>
    <rPh sb="2" eb="3">
      <t>タ</t>
    </rPh>
    <rPh sb="3" eb="7">
      <t>ガイブシュウニュウ</t>
    </rPh>
    <phoneticPr fontId="1"/>
  </si>
  <si>
    <t>用途（簡単かつ明瞭に）</t>
    <rPh sb="0" eb="2">
      <t>ヨウト</t>
    </rPh>
    <rPh sb="3" eb="5">
      <t>カンタン</t>
    </rPh>
    <rPh sb="7" eb="9">
      <t>メイリョウ</t>
    </rPh>
    <phoneticPr fontId="1"/>
  </si>
  <si>
    <t>◎行事費用（合宿や大会、FWなど）</t>
    <rPh sb="1" eb="3">
      <t>ギョウジ</t>
    </rPh>
    <rPh sb="3" eb="5">
      <t>ヒヨウ</t>
    </rPh>
    <rPh sb="6" eb="8">
      <t>ガッシュク</t>
    </rPh>
    <rPh sb="9" eb="11">
      <t>タイカイ</t>
    </rPh>
    <phoneticPr fontId="1"/>
  </si>
  <si>
    <t>行事名</t>
    <rPh sb="0" eb="2">
      <t>ギョウジ</t>
    </rPh>
    <rPh sb="2" eb="3">
      <t>メイ</t>
    </rPh>
    <phoneticPr fontId="1"/>
  </si>
  <si>
    <t>◎行事費用（学友会費）</t>
    <rPh sb="1" eb="3">
      <t>ギョウジ</t>
    </rPh>
    <rPh sb="3" eb="5">
      <t>ヒヨウ</t>
    </rPh>
    <rPh sb="4" eb="5">
      <t>ケイヒ</t>
    </rPh>
    <rPh sb="6" eb="10">
      <t>ガクユウカイヒ</t>
    </rPh>
    <phoneticPr fontId="1"/>
  </si>
  <si>
    <t>◎行事費用（部費・特別負担金）</t>
    <rPh sb="1" eb="5">
      <t>ギョウジヒヨウ</t>
    </rPh>
    <rPh sb="6" eb="8">
      <t>ブヒ</t>
    </rPh>
    <rPh sb="9" eb="14">
      <t>トクベツフタンキン</t>
    </rPh>
    <phoneticPr fontId="1"/>
  </si>
  <si>
    <t>◎行事費用（その他収入）</t>
    <rPh sb="1" eb="5">
      <t>ギョウジヒヨウ</t>
    </rPh>
    <rPh sb="8" eb="9">
      <t>タ</t>
    </rPh>
    <rPh sb="9" eb="11">
      <t>シュウニュウ</t>
    </rPh>
    <phoneticPr fontId="1"/>
  </si>
  <si>
    <t>行事名：</t>
    <rPh sb="0" eb="2">
      <t>ギョウジ</t>
    </rPh>
    <rPh sb="2" eb="3">
      <t>メイ</t>
    </rPh>
    <phoneticPr fontId="1"/>
  </si>
  <si>
    <t>その他収入</t>
    <rPh sb="2" eb="3">
      <t>タ</t>
    </rPh>
    <rPh sb="3" eb="5">
      <t>シュウニュウ</t>
    </rPh>
    <phoneticPr fontId="1"/>
  </si>
  <si>
    <t>列1</t>
  </si>
  <si>
    <t>確認</t>
  </si>
  <si>
    <t>確認</t>
    <rPh sb="0" eb="2">
      <t>カクニン</t>
    </rPh>
    <phoneticPr fontId="1"/>
  </si>
  <si>
    <t>列1</t>
    <phoneticPr fontId="1"/>
  </si>
  <si>
    <t>※表が足りない場合は行の挿入を行ってください</t>
    <rPh sb="1" eb="2">
      <t>ヒョウ</t>
    </rPh>
    <rPh sb="3" eb="4">
      <t>タ</t>
    </rPh>
    <rPh sb="7" eb="9">
      <t>バアイ</t>
    </rPh>
    <rPh sb="10" eb="11">
      <t>ギョウ</t>
    </rPh>
    <rPh sb="12" eb="14">
      <t>ソウニュウ</t>
    </rPh>
    <rPh sb="15" eb="16">
      <t>オコナ</t>
    </rPh>
    <phoneticPr fontId="1"/>
  </si>
  <si>
    <t>( )人×( )円</t>
    <rPh sb="3" eb="4">
      <t>ニン</t>
    </rPh>
    <rPh sb="8" eb="9">
      <t>エン</t>
    </rPh>
    <phoneticPr fontId="1"/>
  </si>
  <si>
    <t>・合計金額</t>
    <rPh sb="1" eb="5">
      <t>ゴウケイキンガク</t>
    </rPh>
    <phoneticPr fontId="1"/>
  </si>
  <si>
    <t>行事ごとの詳細</t>
    <rPh sb="0" eb="2">
      <t>ギョウジ</t>
    </rPh>
    <rPh sb="5" eb="7">
      <t>ショウサイ</t>
    </rPh>
    <phoneticPr fontId="1"/>
  </si>
  <si>
    <t>収入と支出を一致させてください</t>
    <rPh sb="0" eb="2">
      <t>シュウニュウ</t>
    </rPh>
    <rPh sb="3" eb="5">
      <t>シシュツ</t>
    </rPh>
    <rPh sb="6" eb="8">
      <t>イッチ</t>
    </rPh>
    <phoneticPr fontId="1"/>
  </si>
  <si>
    <t>本部名_団体名_2026年度予算見積書</t>
    <rPh sb="0" eb="3">
      <t>ホンブメイ</t>
    </rPh>
    <rPh sb="4" eb="5">
      <t>タイ</t>
    </rPh>
    <rPh sb="5" eb="6">
      <t>メイ</t>
    </rPh>
    <rPh sb="11" eb="13">
      <t>ネンド</t>
    </rPh>
    <rPh sb="13" eb="18">
      <t>ヨサンミツモリショ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</si>
</sst>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6" formatCode="&quot;¥&quot;#,##0;[Red]&quot;¥&quot;\-#,##0"/>
    <numFmt numFmtId="42" formatCode="_ &quot;¥&quot;* #,##0_ ;_ &quot;¥&quot;* \-#,##0_ ;_ &quot;¥&quot;* &quot;-&quot;_ ;_ @_ "/>
  </numFmts>
  <fonts count="15">
    <font>
      <sz val="11"/>
      <color theme="1"/>
      <name val="游ゴシック"/>
      <family val="2"/>
      <charset val="128"/>
      <scheme val="minor"/>
    </font>
    <font>
      <sz val="6"/>
      <name val="游ゴシック"/>
      <family val="2"/>
      <charset val="128"/>
      <scheme val="minor"/>
    </font>
    <font>
      <sz val="11"/>
      <color theme="1"/>
      <name val="游ゴシック Medium"/>
      <family val="3"/>
      <charset val="128"/>
    </font>
    <font>
      <sz val="11"/>
      <color theme="1"/>
      <name val="游ゴシック Bold"/>
      <charset val="128"/>
    </font>
    <font>
      <sz val="11"/>
      <color theme="1"/>
      <name val="游ゴシック"/>
      <family val="2"/>
      <charset val="128"/>
      <scheme val="minor"/>
    </font>
    <font>
      <sz val="11"/>
      <name val="游ゴシック"/>
      <family val="2"/>
      <charset val="128"/>
      <scheme val="minor"/>
    </font>
    <font>
      <sz val="10"/>
      <color theme="1"/>
      <name val="游ゴシック"/>
      <family val="2"/>
      <charset val="128"/>
      <scheme val="minor"/>
    </font>
    <font>
      <sz val="10"/>
      <color theme="1"/>
      <name val="游ゴシック"/>
      <family val="3"/>
      <charset val="128"/>
      <scheme val="minor"/>
    </font>
    <font>
      <b/>
      <sz val="11"/>
      <color theme="1"/>
      <name val="游ゴシック"/>
      <family val="3"/>
      <charset val="128"/>
      <scheme val="minor"/>
    </font>
    <font>
      <b/>
      <sz val="12"/>
      <color theme="1"/>
      <name val="游ゴシック"/>
      <family val="3"/>
      <charset val="128"/>
      <scheme val="minor"/>
    </font>
    <font>
      <u/>
      <sz val="11"/>
      <color theme="1"/>
      <name val="游ゴシック"/>
      <family val="3"/>
      <charset val="128"/>
      <scheme val="minor"/>
    </font>
    <font>
      <sz val="9"/>
      <color rgb="FFFF0000"/>
      <name val="游ゴシック"/>
      <family val="2"/>
      <charset val="128"/>
      <scheme val="minor"/>
    </font>
    <font>
      <b/>
      <sz val="11"/>
      <color theme="1"/>
      <name val="游ゴシック Medium"/>
      <family val="3"/>
      <charset val="128"/>
    </font>
    <font>
      <sz val="11"/>
      <color theme="1"/>
      <name val="游ゴシック"/>
      <family val="3"/>
      <charset val="128"/>
      <scheme val="minor"/>
    </font>
    <font>
      <sz val="11"/>
      <color theme="0"/>
      <name val="游ゴシック"/>
      <family val="2"/>
      <charset val="128"/>
      <scheme val="minor"/>
    </font>
  </fonts>
  <fills count="4">
    <fill>
      <patternFill patternType="none"/>
    </fill>
    <fill>
      <patternFill patternType="gray125"/>
    </fill>
    <fill>
      <patternFill patternType="solid">
        <fgColor theme="2"/>
        <bgColor indexed="64"/>
      </patternFill>
    </fill>
    <fill>
      <patternFill patternType="solid">
        <fgColor theme="0" tint="-4.9989318521683403E-2"/>
        <bgColor indexed="64"/>
      </patternFill>
    </fill>
  </fills>
  <borders count="47">
    <border>
      <left/>
      <right/>
      <top/>
      <bottom/>
      <diagonal/>
    </border>
    <border>
      <left style="thin">
        <color indexed="64"/>
      </left>
      <right/>
      <top/>
      <bottom/>
      <diagonal/>
    </border>
    <border>
      <left style="medium">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style="medium">
        <color indexed="64"/>
      </left>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thin">
        <color indexed="64"/>
      </left>
      <right/>
      <top style="medium">
        <color indexed="64"/>
      </top>
      <bottom/>
      <diagonal/>
    </border>
    <border>
      <left style="thin">
        <color indexed="64"/>
      </left>
      <right/>
      <top style="thin">
        <color indexed="64"/>
      </top>
      <bottom/>
      <diagonal/>
    </border>
    <border>
      <left style="medium">
        <color indexed="64"/>
      </left>
      <right style="medium">
        <color indexed="64"/>
      </right>
      <top style="medium">
        <color indexed="64"/>
      </top>
      <bottom style="medium">
        <color indexed="64"/>
      </bottom>
      <diagonal/>
    </border>
    <border>
      <left/>
      <right/>
      <top style="dashDotDot">
        <color indexed="64"/>
      </top>
      <bottom/>
      <diagonal/>
    </border>
    <border>
      <left/>
      <right style="dashDotDot">
        <color indexed="64"/>
      </right>
      <top style="dashDotDot">
        <color indexed="64"/>
      </top>
      <bottom/>
      <diagonal/>
    </border>
    <border>
      <left/>
      <right style="dashDotDot">
        <color indexed="64"/>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diagonalDown="1">
      <left style="medium">
        <color indexed="64"/>
      </left>
      <right style="thin">
        <color indexed="64"/>
      </right>
      <top style="medium">
        <color indexed="64"/>
      </top>
      <bottom style="double">
        <color indexed="64"/>
      </bottom>
      <diagonal style="medium">
        <color indexed="64"/>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double">
        <color indexed="64"/>
      </top>
      <bottom style="thin">
        <color indexed="64"/>
      </bottom>
      <diagonal/>
    </border>
    <border>
      <left style="thin">
        <color indexed="64"/>
      </left>
      <right style="medium">
        <color indexed="64"/>
      </right>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right/>
      <top style="double">
        <color indexed="64"/>
      </top>
      <bottom/>
      <diagonal/>
    </border>
    <border>
      <left style="thin">
        <color indexed="64"/>
      </left>
      <right/>
      <top style="double">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top style="thin">
        <color indexed="64"/>
      </top>
      <bottom/>
      <diagonal/>
    </border>
    <border>
      <left/>
      <right/>
      <top/>
      <bottom style="double">
        <color indexed="64"/>
      </bottom>
      <diagonal/>
    </border>
    <border>
      <left style="thin">
        <color indexed="64"/>
      </left>
      <right/>
      <top style="double">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medium">
        <color indexed="64"/>
      </left>
      <right/>
      <top style="thin">
        <color indexed="64"/>
      </top>
      <bottom style="double">
        <color indexed="64"/>
      </bottom>
      <diagonal/>
    </border>
  </borders>
  <cellStyleXfs count="2">
    <xf numFmtId="0" fontId="0" fillId="0" borderId="0">
      <alignment vertical="center"/>
    </xf>
    <xf numFmtId="6" fontId="4" fillId="0" borderId="0" applyFont="0" applyFill="0" applyBorder="0" applyAlignment="0" applyProtection="0">
      <alignment vertical="center"/>
    </xf>
  </cellStyleXfs>
  <cellXfs count="94">
    <xf numFmtId="0" fontId="0" fillId="0" borderId="0" xfId="0">
      <alignment vertical="center"/>
    </xf>
    <xf numFmtId="0" fontId="5" fillId="0" borderId="10" xfId="0" applyFont="1" applyBorder="1">
      <alignment vertical="center"/>
    </xf>
    <xf numFmtId="0" fontId="9" fillId="0" borderId="0" xfId="0" applyFont="1" applyAlignment="1">
      <alignment horizontal="center" vertical="center"/>
    </xf>
    <xf numFmtId="0" fontId="10" fillId="0" borderId="0" xfId="0" applyFont="1">
      <alignment vertical="center"/>
    </xf>
    <xf numFmtId="0" fontId="8" fillId="0" borderId="0" xfId="0" applyFont="1" applyAlignment="1">
      <alignment horizontal="center" vertical="center"/>
    </xf>
    <xf numFmtId="0" fontId="2" fillId="2" borderId="0" xfId="0" applyFont="1" applyFill="1">
      <alignment vertical="center"/>
    </xf>
    <xf numFmtId="0" fontId="6" fillId="0" borderId="11" xfId="0" applyFont="1" applyBorder="1">
      <alignment vertical="center"/>
    </xf>
    <xf numFmtId="0" fontId="6" fillId="0" borderId="12" xfId="0" applyFont="1" applyBorder="1">
      <alignment vertical="center"/>
    </xf>
    <xf numFmtId="0" fontId="7" fillId="0" borderId="0" xfId="0" applyFont="1">
      <alignment vertical="center"/>
    </xf>
    <xf numFmtId="0" fontId="7" fillId="0" borderId="13" xfId="0" applyFont="1" applyBorder="1">
      <alignment vertical="center"/>
    </xf>
    <xf numFmtId="0" fontId="0" fillId="2" borderId="0" xfId="0" applyFill="1">
      <alignment vertical="center"/>
    </xf>
    <xf numFmtId="0" fontId="0" fillId="0" borderId="0" xfId="0" applyAlignment="1">
      <alignment horizontal="right" vertical="center"/>
    </xf>
    <xf numFmtId="0" fontId="11" fillId="0" borderId="0" xfId="0" applyFont="1">
      <alignment vertical="center"/>
    </xf>
    <xf numFmtId="0" fontId="12" fillId="2" borderId="0" xfId="0" applyFont="1" applyFill="1">
      <alignment vertical="center"/>
    </xf>
    <xf numFmtId="0" fontId="9" fillId="0" borderId="0" xfId="0" applyFont="1">
      <alignment vertical="center"/>
    </xf>
    <xf numFmtId="0" fontId="0" fillId="0" borderId="0" xfId="0" applyProtection="1">
      <alignment vertical="center"/>
      <protection locked="0"/>
    </xf>
    <xf numFmtId="0" fontId="0" fillId="0" borderId="24"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27" xfId="0" applyBorder="1" applyAlignment="1" applyProtection="1">
      <alignment horizontal="center" vertical="center"/>
      <protection locked="0"/>
    </xf>
    <xf numFmtId="0" fontId="2" fillId="0" borderId="2" xfId="0" applyFont="1" applyBorder="1" applyProtection="1">
      <alignment vertical="center"/>
      <protection locked="0"/>
    </xf>
    <xf numFmtId="0" fontId="0" fillId="0" borderId="14" xfId="0" applyBorder="1" applyAlignment="1" applyProtection="1">
      <alignment horizontal="center" vertical="center"/>
      <protection locked="0"/>
    </xf>
    <xf numFmtId="0" fontId="2" fillId="0" borderId="4" xfId="0" applyFont="1" applyBorder="1" applyProtection="1">
      <alignment vertical="center"/>
      <protection locked="0"/>
    </xf>
    <xf numFmtId="0" fontId="0" fillId="0" borderId="15" xfId="0" applyBorder="1" applyProtection="1">
      <alignment vertical="center"/>
      <protection locked="0" hidden="1"/>
    </xf>
    <xf numFmtId="0" fontId="0" fillId="0" borderId="23" xfId="0" applyBorder="1" applyProtection="1">
      <alignment vertical="center"/>
      <protection locked="0"/>
    </xf>
    <xf numFmtId="0" fontId="0" fillId="0" borderId="14" xfId="0" applyBorder="1" applyProtection="1">
      <alignment vertical="center"/>
      <protection locked="0"/>
    </xf>
    <xf numFmtId="0" fontId="0" fillId="0" borderId="15" xfId="0" applyBorder="1" applyProtection="1">
      <alignment vertical="center"/>
      <protection locked="0"/>
    </xf>
    <xf numFmtId="6" fontId="0" fillId="0" borderId="0" xfId="1" applyFont="1" applyBorder="1" applyProtection="1">
      <alignment vertical="center"/>
      <protection locked="0"/>
    </xf>
    <xf numFmtId="0" fontId="0" fillId="0" borderId="21" xfId="0" applyBorder="1" applyProtection="1">
      <alignment vertical="center"/>
      <protection locked="0"/>
    </xf>
    <xf numFmtId="0" fontId="0" fillId="0" borderId="25" xfId="0" applyBorder="1" applyProtection="1">
      <alignment vertical="center"/>
      <protection locked="0"/>
    </xf>
    <xf numFmtId="6" fontId="0" fillId="0" borderId="25" xfId="1" applyFont="1" applyBorder="1" applyProtection="1">
      <alignment vertical="center"/>
      <protection locked="0"/>
    </xf>
    <xf numFmtId="6" fontId="0" fillId="0" borderId="26" xfId="1" applyFont="1" applyBorder="1" applyProtection="1">
      <alignment vertical="center"/>
      <protection locked="0"/>
    </xf>
    <xf numFmtId="0" fontId="0" fillId="0" borderId="16" xfId="0" applyBorder="1" applyProtection="1">
      <alignment vertical="center"/>
      <protection locked="0"/>
    </xf>
    <xf numFmtId="6" fontId="0" fillId="0" borderId="16" xfId="1" applyFont="1" applyBorder="1" applyProtection="1">
      <alignment vertical="center"/>
      <protection locked="0"/>
    </xf>
    <xf numFmtId="0" fontId="0" fillId="0" borderId="17" xfId="0" applyBorder="1" applyProtection="1">
      <alignment vertical="center"/>
      <protection locked="0"/>
    </xf>
    <xf numFmtId="6" fontId="0" fillId="0" borderId="17" xfId="1" applyFont="1" applyBorder="1" applyProtection="1">
      <alignment vertical="center"/>
      <protection locked="0"/>
    </xf>
    <xf numFmtId="6" fontId="0" fillId="0" borderId="1" xfId="1" applyFont="1" applyBorder="1" applyProtection="1">
      <alignment vertical="center"/>
      <protection locked="0"/>
    </xf>
    <xf numFmtId="42" fontId="2" fillId="0" borderId="0" xfId="0" applyNumberFormat="1" applyFont="1" applyProtection="1">
      <alignment vertical="center"/>
      <protection locked="0"/>
    </xf>
    <xf numFmtId="0" fontId="2" fillId="0" borderId="0" xfId="0" applyFont="1" applyProtection="1">
      <alignment vertical="center"/>
      <protection locked="0"/>
    </xf>
    <xf numFmtId="0" fontId="3" fillId="0" borderId="0" xfId="0" applyFont="1" applyProtection="1">
      <alignment vertical="center"/>
      <protection locked="0"/>
    </xf>
    <xf numFmtId="42" fontId="2" fillId="0" borderId="3" xfId="0" applyNumberFormat="1" applyFont="1" applyBorder="1" applyProtection="1">
      <alignment vertical="center"/>
      <protection locked="0"/>
    </xf>
    <xf numFmtId="0" fontId="0" fillId="0" borderId="19" xfId="0" applyBorder="1" applyProtection="1">
      <alignment vertical="center"/>
      <protection locked="0"/>
    </xf>
    <xf numFmtId="42" fontId="2" fillId="0" borderId="1" xfId="0" applyNumberFormat="1" applyFont="1" applyBorder="1" applyAlignment="1" applyProtection="1">
      <alignment horizontal="center" vertical="center"/>
      <protection locked="0"/>
    </xf>
    <xf numFmtId="6" fontId="2" fillId="0" borderId="3" xfId="1" applyFont="1" applyBorder="1" applyProtection="1">
      <alignment vertical="center"/>
      <protection locked="0"/>
    </xf>
    <xf numFmtId="0" fontId="2" fillId="0" borderId="14" xfId="0" applyFont="1" applyBorder="1" applyProtection="1">
      <alignment vertical="center"/>
      <protection locked="0"/>
    </xf>
    <xf numFmtId="6" fontId="2" fillId="0" borderId="18" xfId="1" applyFont="1" applyBorder="1" applyProtection="1">
      <alignment vertical="center"/>
      <protection locked="0"/>
    </xf>
    <xf numFmtId="6" fontId="2" fillId="0" borderId="5" xfId="1" applyFont="1" applyBorder="1" applyProtection="1">
      <alignment vertical="center"/>
      <protection locked="0"/>
    </xf>
    <xf numFmtId="0" fontId="2" fillId="0" borderId="6" xfId="0" applyFont="1" applyBorder="1" applyProtection="1">
      <alignment vertical="center"/>
      <protection locked="0"/>
    </xf>
    <xf numFmtId="0" fontId="0" fillId="0" borderId="29" xfId="0" applyBorder="1" applyProtection="1">
      <alignment vertical="center"/>
      <protection locked="0"/>
    </xf>
    <xf numFmtId="0" fontId="0" fillId="0" borderId="26" xfId="0" applyBorder="1" applyProtection="1">
      <alignment vertical="center"/>
      <protection locked="0"/>
    </xf>
    <xf numFmtId="0" fontId="0" fillId="0" borderId="30" xfId="0" applyBorder="1" applyProtection="1">
      <alignment vertical="center"/>
      <protection locked="0"/>
    </xf>
    <xf numFmtId="0" fontId="0" fillId="0" borderId="9" xfId="0" applyBorder="1" applyProtection="1">
      <alignment vertical="center"/>
      <protection locked="0"/>
    </xf>
    <xf numFmtId="0" fontId="0" fillId="0" borderId="31" xfId="0" applyBorder="1" applyProtection="1">
      <alignment vertical="center"/>
      <protection locked="0"/>
    </xf>
    <xf numFmtId="0" fontId="0" fillId="0" borderId="32" xfId="0" applyBorder="1" applyProtection="1">
      <alignment vertical="center"/>
      <protection locked="0"/>
    </xf>
    <xf numFmtId="0" fontId="0" fillId="0" borderId="33" xfId="0" applyBorder="1" applyProtection="1">
      <alignment vertical="center"/>
      <protection locked="0"/>
    </xf>
    <xf numFmtId="0" fontId="0" fillId="0" borderId="35" xfId="0" applyBorder="1" applyProtection="1">
      <alignment vertical="center"/>
      <protection locked="0"/>
    </xf>
    <xf numFmtId="0" fontId="0" fillId="0" borderId="1" xfId="0" applyBorder="1" applyProtection="1">
      <alignment vertical="center"/>
      <protection locked="0"/>
    </xf>
    <xf numFmtId="0" fontId="0" fillId="0" borderId="34" xfId="0" applyBorder="1" applyProtection="1">
      <alignment vertical="center"/>
      <protection locked="0"/>
    </xf>
    <xf numFmtId="6" fontId="0" fillId="0" borderId="35" xfId="1" applyFont="1" applyBorder="1" applyProtection="1">
      <alignment vertical="center"/>
      <protection locked="0"/>
    </xf>
    <xf numFmtId="0" fontId="0" fillId="0" borderId="38" xfId="0" applyBorder="1" applyProtection="1">
      <alignment vertical="center"/>
      <protection locked="0"/>
    </xf>
    <xf numFmtId="6" fontId="0" fillId="0" borderId="9" xfId="1" applyFont="1" applyBorder="1" applyProtection="1">
      <alignment vertical="center"/>
      <protection locked="0"/>
    </xf>
    <xf numFmtId="6" fontId="0" fillId="0" borderId="35" xfId="1" applyFont="1" applyBorder="1" applyProtection="1">
      <alignment vertical="center"/>
      <protection hidden="1"/>
    </xf>
    <xf numFmtId="6" fontId="0" fillId="0" borderId="9" xfId="1" applyFont="1" applyBorder="1" applyProtection="1">
      <alignment vertical="center"/>
      <protection hidden="1"/>
    </xf>
    <xf numFmtId="0" fontId="0" fillId="0" borderId="39" xfId="0" applyBorder="1" applyProtection="1">
      <alignment vertical="center"/>
      <protection locked="0"/>
    </xf>
    <xf numFmtId="0" fontId="0" fillId="0" borderId="41" xfId="0" applyBorder="1" applyAlignment="1" applyProtection="1">
      <alignment horizontal="center" vertical="center"/>
      <protection locked="0"/>
    </xf>
    <xf numFmtId="0" fontId="0" fillId="0" borderId="42" xfId="0" applyBorder="1" applyAlignment="1" applyProtection="1">
      <alignment horizontal="center" vertical="center"/>
      <protection locked="0"/>
    </xf>
    <xf numFmtId="0" fontId="0" fillId="0" borderId="42" xfId="0" applyBorder="1" applyProtection="1">
      <alignment vertical="center"/>
      <protection locked="0"/>
    </xf>
    <xf numFmtId="0" fontId="0" fillId="0" borderId="43" xfId="0" applyBorder="1" applyProtection="1">
      <alignment vertical="center"/>
      <protection locked="0"/>
    </xf>
    <xf numFmtId="0" fontId="0" fillId="0" borderId="44" xfId="0" applyBorder="1" applyProtection="1">
      <alignment vertical="center"/>
      <protection locked="0"/>
    </xf>
    <xf numFmtId="0" fontId="0" fillId="0" borderId="45" xfId="0" applyBorder="1" applyProtection="1">
      <alignment vertical="center"/>
      <protection locked="0"/>
    </xf>
    <xf numFmtId="0" fontId="0" fillId="0" borderId="36" xfId="0" applyBorder="1" applyAlignment="1" applyProtection="1">
      <alignment horizontal="center" vertical="center"/>
      <protection locked="0"/>
    </xf>
    <xf numFmtId="0" fontId="0" fillId="0" borderId="37" xfId="0" applyBorder="1" applyAlignment="1" applyProtection="1">
      <alignment horizontal="center" vertical="center"/>
      <protection locked="0"/>
    </xf>
    <xf numFmtId="0" fontId="0" fillId="0" borderId="28" xfId="0" applyBorder="1" applyProtection="1">
      <alignment vertical="center"/>
      <protection locked="0"/>
    </xf>
    <xf numFmtId="42" fontId="2" fillId="2" borderId="7" xfId="1" applyNumberFormat="1" applyFont="1" applyFill="1" applyBorder="1" applyProtection="1">
      <alignment vertical="center"/>
    </xf>
    <xf numFmtId="6" fontId="0" fillId="3" borderId="22" xfId="1" applyFont="1" applyFill="1" applyBorder="1" applyProtection="1">
      <alignment vertical="center"/>
    </xf>
    <xf numFmtId="6" fontId="0" fillId="3" borderId="7" xfId="1" applyFont="1" applyFill="1" applyBorder="1" applyProtection="1">
      <alignment vertical="center"/>
    </xf>
    <xf numFmtId="6" fontId="0" fillId="3" borderId="35" xfId="1" applyFont="1" applyFill="1" applyBorder="1" applyProtection="1">
      <alignment vertical="center"/>
    </xf>
    <xf numFmtId="6" fontId="0" fillId="3" borderId="9" xfId="1" applyFont="1" applyFill="1" applyBorder="1" applyProtection="1">
      <alignment vertical="center"/>
    </xf>
    <xf numFmtId="6" fontId="0" fillId="3" borderId="40" xfId="1" applyFont="1" applyFill="1" applyBorder="1" applyProtection="1">
      <alignment vertical="center"/>
    </xf>
    <xf numFmtId="6" fontId="0" fillId="3" borderId="30" xfId="1" applyFont="1" applyFill="1" applyBorder="1" applyProtection="1">
      <alignment vertical="center"/>
    </xf>
    <xf numFmtId="6" fontId="0" fillId="3" borderId="42" xfId="1" applyFont="1" applyFill="1" applyBorder="1" applyProtection="1">
      <alignment vertical="center"/>
    </xf>
    <xf numFmtId="6" fontId="0" fillId="3" borderId="25" xfId="1" applyFont="1" applyFill="1" applyBorder="1" applyProtection="1">
      <alignment vertical="center"/>
    </xf>
    <xf numFmtId="6" fontId="0" fillId="0" borderId="1" xfId="1" applyFont="1" applyBorder="1" applyProtection="1">
      <alignment vertical="center"/>
    </xf>
    <xf numFmtId="6" fontId="13" fillId="0" borderId="1" xfId="1" applyFont="1" applyBorder="1" applyProtection="1">
      <alignment vertical="center"/>
    </xf>
    <xf numFmtId="6" fontId="0" fillId="3" borderId="37" xfId="1" applyFont="1" applyFill="1" applyBorder="1" applyProtection="1">
      <alignment vertical="center"/>
    </xf>
    <xf numFmtId="0" fontId="14" fillId="0" borderId="10" xfId="0" applyFont="1" applyBorder="1">
      <alignment vertical="center"/>
    </xf>
    <xf numFmtId="0" fontId="2" fillId="0" borderId="0" xfId="0" applyFont="1" applyAlignment="1">
      <alignment horizontal="center" vertical="center"/>
    </xf>
    <xf numFmtId="6" fontId="0" fillId="3" borderId="5" xfId="1" applyFont="1" applyFill="1" applyBorder="1" applyProtection="1">
      <alignment vertical="center"/>
    </xf>
    <xf numFmtId="6" fontId="4" fillId="3" borderId="7" xfId="0" applyNumberFormat="1" applyFont="1" applyFill="1" applyBorder="1">
      <alignment vertical="center"/>
    </xf>
    <xf numFmtId="6" fontId="2" fillId="3" borderId="8" xfId="0" applyNumberFormat="1" applyFont="1" applyFill="1" applyBorder="1">
      <alignment vertical="center"/>
    </xf>
    <xf numFmtId="6" fontId="2" fillId="3" borderId="46" xfId="0" applyNumberFormat="1" applyFont="1" applyFill="1" applyBorder="1">
      <alignment vertical="center"/>
    </xf>
    <xf numFmtId="6" fontId="2" fillId="3" borderId="1" xfId="0" applyNumberFormat="1" applyFont="1" applyFill="1" applyBorder="1">
      <alignment vertical="center"/>
    </xf>
    <xf numFmtId="0" fontId="9" fillId="0" borderId="0" xfId="0" applyFont="1" applyAlignment="1">
      <alignment horizontal="center" vertical="center"/>
    </xf>
    <xf numFmtId="0" fontId="3" fillId="0" borderId="0" xfId="0" applyFont="1" applyAlignment="1" applyProtection="1">
      <alignment horizontal="left" vertical="center"/>
      <protection locked="0"/>
    </xf>
  </cellXfs>
  <cellStyles count="2">
    <cellStyle name="通貨" xfId="1" builtinId="7"/>
    <cellStyle name="標準" xfId="0" builtinId="0"/>
  </cellStyles>
  <dxfs count="456">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ill>
        <patternFill>
          <bgColor rgb="FFFF9999"/>
        </patternFill>
      </fill>
    </dxf>
    <dxf>
      <fill>
        <patternFill>
          <bgColor theme="9" tint="0.79998168889431442"/>
        </patternFill>
      </fill>
    </dxf>
    <dxf>
      <font>
        <color rgb="FFC6EFCE"/>
      </font>
      <fill>
        <patternFill patternType="solid">
          <fgColor indexed="64"/>
          <bgColor rgb="FFC6EFCE"/>
        </patternFill>
      </fill>
    </dxf>
    <dxf>
      <font>
        <color rgb="FFFFC7CE"/>
      </font>
      <fill>
        <patternFill>
          <bgColor rgb="FFFFC7CE"/>
        </patternFill>
      </fill>
    </dxf>
    <dxf>
      <font>
        <b val="0"/>
        <i val="0"/>
        <strike val="0"/>
        <condense val="0"/>
        <extend val="0"/>
        <outline val="0"/>
        <shadow val="0"/>
        <u val="none"/>
        <vertAlign val="baseline"/>
        <sz val="11"/>
        <color theme="1"/>
        <name val="游ゴシック"/>
        <family val="2"/>
        <charset val="128"/>
        <scheme val="minor"/>
      </font>
      <numFmt numFmtId="10" formatCode="&quot;¥&quot;#,##0;[Red]&quot;¥&quot;\-#,##0"/>
      <border diagonalUp="0" diagonalDown="0">
        <left style="thin">
          <color indexed="64"/>
        </left>
        <right/>
        <top/>
        <bottom style="thin">
          <color indexed="64"/>
        </bottom>
        <vertical/>
        <horizontal/>
      </border>
      <protection locked="1" hidden="0"/>
    </dxf>
    <dxf>
      <border diagonalUp="0" diagonalDown="0">
        <left style="thin">
          <color indexed="64"/>
        </left>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游ゴシック"/>
        <family val="2"/>
        <charset val="128"/>
        <scheme val="minor"/>
      </font>
      <border diagonalUp="0" diagonalDown="0">
        <left style="thin">
          <color indexed="64"/>
        </left>
        <right/>
        <top/>
        <bottom style="thin">
          <color indexed="64"/>
        </bottom>
        <vertical/>
        <horizontal/>
      </border>
      <protection locked="0" hidden="0"/>
    </dxf>
    <dxf>
      <font>
        <b val="0"/>
        <i val="0"/>
        <strike val="0"/>
        <condense val="0"/>
        <extend val="0"/>
        <outline val="0"/>
        <shadow val="0"/>
        <u val="none"/>
        <vertAlign val="baseline"/>
        <sz val="11"/>
        <color theme="1"/>
        <name val="游ゴシック"/>
        <family val="2"/>
        <charset val="128"/>
        <scheme val="minor"/>
      </font>
      <border diagonalUp="0" diagonalDown="0">
        <left style="thin">
          <color indexed="64"/>
        </left>
        <right/>
        <top/>
        <bottom style="thin">
          <color indexed="64"/>
        </bottom>
        <vertical/>
        <horizontal/>
      </border>
      <protection locked="0" hidden="0"/>
    </dxf>
    <dxf>
      <font>
        <b val="0"/>
        <i val="0"/>
        <strike val="0"/>
        <condense val="0"/>
        <extend val="0"/>
        <outline val="0"/>
        <shadow val="0"/>
        <u val="none"/>
        <vertAlign val="baseline"/>
        <sz val="11"/>
        <color theme="1"/>
        <name val="游ゴシック"/>
        <family val="2"/>
        <charset val="128"/>
        <scheme val="minor"/>
      </font>
      <border diagonalUp="0" diagonalDown="0">
        <left style="thin">
          <color indexed="64"/>
        </left>
        <right/>
        <top/>
        <bottom style="thin">
          <color indexed="64"/>
        </bottom>
        <vertical/>
        <horizontal/>
      </border>
      <protection locked="0" hidden="0"/>
    </dxf>
    <dxf>
      <font>
        <b val="0"/>
        <i val="0"/>
        <strike val="0"/>
        <condense val="0"/>
        <extend val="0"/>
        <outline val="0"/>
        <shadow val="0"/>
        <u val="none"/>
        <vertAlign val="baseline"/>
        <sz val="11"/>
        <color theme="1"/>
        <name val="游ゴシック"/>
        <family val="2"/>
        <charset val="128"/>
        <scheme val="minor"/>
      </font>
      <fill>
        <patternFill patternType="solid">
          <fgColor indexed="64"/>
          <bgColor theme="0" tint="-4.9989318521683403E-2"/>
        </patternFill>
      </fill>
      <border diagonalUp="0" diagonalDown="0">
        <left style="thin">
          <color indexed="64"/>
        </left>
        <right style="thin">
          <color indexed="64"/>
        </right>
        <top/>
        <bottom style="thin">
          <color indexed="64"/>
        </bottom>
        <vertical/>
        <horizontal/>
      </border>
      <protection locked="1" hidden="0"/>
    </dxf>
    <dxf>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游ゴシック"/>
        <family val="2"/>
        <charset val="128"/>
        <scheme val="minor"/>
      </font>
      <border diagonalUp="0" diagonalDown="0">
        <left style="thin">
          <color indexed="64"/>
        </left>
        <right style="thin">
          <color indexed="64"/>
        </right>
        <top style="thin">
          <color indexed="64"/>
        </top>
        <bottom style="thin">
          <color indexed="64"/>
        </bottom>
        <vertical/>
        <horizontal/>
      </border>
      <protection locked="0" hidden="0"/>
    </dxf>
    <dxf>
      <border diagonalUp="0" diagonalDown="0">
        <left style="thin">
          <color indexed="64"/>
        </left>
        <right style="thin">
          <color indexed="64"/>
        </right>
        <top style="thin">
          <color indexed="64"/>
        </top>
        <bottom style="thin">
          <color indexed="64"/>
        </bottom>
        <vertical/>
        <horizontal/>
      </border>
      <protection locked="0" hidden="0"/>
    </dxf>
    <dxf>
      <border diagonalUp="0" diagonalDown="0">
        <left/>
        <right style="thin">
          <color indexed="64"/>
        </right>
        <top style="thin">
          <color indexed="64"/>
        </top>
        <bottom style="thin">
          <color indexed="64"/>
        </bottom>
        <vertical/>
        <horizontal/>
      </border>
      <protection locked="0" hidden="0"/>
    </dxf>
    <dxf>
      <border outline="0">
        <left style="medium">
          <color indexed="64"/>
        </left>
        <right style="medium">
          <color indexed="64"/>
        </right>
        <top style="medium">
          <color indexed="64"/>
        </top>
        <bottom style="double">
          <color indexed="64"/>
        </bottom>
      </border>
    </dxf>
    <dxf>
      <font>
        <b val="0"/>
        <i val="0"/>
        <strike val="0"/>
        <condense val="0"/>
        <extend val="0"/>
        <outline val="0"/>
        <shadow val="0"/>
        <u val="none"/>
        <vertAlign val="baseline"/>
        <sz val="11"/>
        <color theme="1"/>
        <name val="游ゴシック"/>
        <family val="2"/>
        <charset val="128"/>
        <scheme val="minor"/>
      </font>
      <protection locked="0" hidden="0"/>
    </dxf>
    <dxf>
      <border outline="0">
        <bottom style="double">
          <color indexed="64"/>
        </bottom>
      </border>
    </dxf>
    <dxf>
      <protection locked="0" hidden="0"/>
    </dxf>
    <dxf>
      <font>
        <b val="0"/>
        <i val="0"/>
        <strike val="0"/>
        <condense val="0"/>
        <extend val="0"/>
        <outline val="0"/>
        <shadow val="0"/>
        <u val="none"/>
        <vertAlign val="baseline"/>
        <sz val="11"/>
        <color theme="1"/>
        <name val="游ゴシック"/>
        <family val="2"/>
        <charset val="128"/>
        <scheme val="minor"/>
      </font>
      <numFmt numFmtId="10" formatCode="&quot;¥&quot;#,##0;[Red]&quot;¥&quot;\-#,##0"/>
      <border diagonalUp="0" diagonalDown="0">
        <left style="thin">
          <color indexed="64"/>
        </left>
        <right/>
        <top/>
        <bottom style="thin">
          <color indexed="64"/>
        </bottom>
        <vertical/>
        <horizontal/>
      </border>
      <protection locked="1" hidden="0"/>
    </dxf>
    <dxf>
      <border diagonalUp="0" diagonalDown="0">
        <left style="thin">
          <color indexed="64"/>
        </left>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游ゴシック"/>
        <family val="2"/>
        <charset val="128"/>
        <scheme val="minor"/>
      </font>
      <border diagonalUp="0" diagonalDown="0">
        <left style="thin">
          <color indexed="64"/>
        </left>
        <right/>
        <top/>
        <bottom style="thin">
          <color indexed="64"/>
        </bottom>
        <vertical/>
        <horizontal/>
      </border>
      <protection locked="0" hidden="0"/>
    </dxf>
    <dxf>
      <font>
        <b val="0"/>
        <i val="0"/>
        <strike val="0"/>
        <condense val="0"/>
        <extend val="0"/>
        <outline val="0"/>
        <shadow val="0"/>
        <u val="none"/>
        <vertAlign val="baseline"/>
        <sz val="11"/>
        <color theme="1"/>
        <name val="游ゴシック"/>
        <family val="2"/>
        <charset val="128"/>
        <scheme val="minor"/>
      </font>
      <border diagonalUp="0" diagonalDown="0">
        <left style="thin">
          <color indexed="64"/>
        </left>
        <right/>
        <top/>
        <bottom style="thin">
          <color indexed="64"/>
        </bottom>
        <vertical/>
        <horizontal/>
      </border>
      <protection locked="0" hidden="0"/>
    </dxf>
    <dxf>
      <font>
        <b val="0"/>
        <i val="0"/>
        <strike val="0"/>
        <condense val="0"/>
        <extend val="0"/>
        <outline val="0"/>
        <shadow val="0"/>
        <u val="none"/>
        <vertAlign val="baseline"/>
        <sz val="11"/>
        <color theme="1"/>
        <name val="游ゴシック"/>
        <family val="2"/>
        <charset val="128"/>
        <scheme val="minor"/>
      </font>
      <border diagonalUp="0" diagonalDown="0">
        <left style="thin">
          <color indexed="64"/>
        </left>
        <right/>
        <top/>
        <bottom style="thin">
          <color indexed="64"/>
        </bottom>
        <vertical/>
        <horizontal/>
      </border>
      <protection locked="0" hidden="0"/>
    </dxf>
    <dxf>
      <font>
        <b val="0"/>
        <i val="0"/>
        <strike val="0"/>
        <condense val="0"/>
        <extend val="0"/>
        <outline val="0"/>
        <shadow val="0"/>
        <u val="none"/>
        <vertAlign val="baseline"/>
        <sz val="11"/>
        <color theme="1"/>
        <name val="游ゴシック"/>
        <family val="2"/>
        <charset val="128"/>
        <scheme val="minor"/>
      </font>
      <fill>
        <patternFill patternType="solid">
          <fgColor indexed="64"/>
          <bgColor theme="0" tint="-4.9989318521683403E-2"/>
        </patternFill>
      </fill>
      <border diagonalUp="0" diagonalDown="0">
        <left style="thin">
          <color indexed="64"/>
        </left>
        <right style="thin">
          <color indexed="64"/>
        </right>
        <top/>
        <bottom style="thin">
          <color indexed="64"/>
        </bottom>
        <vertical/>
        <horizontal/>
      </border>
      <protection locked="1" hidden="0"/>
    </dxf>
    <dxf>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游ゴシック"/>
        <family val="2"/>
        <charset val="128"/>
        <scheme val="minor"/>
      </font>
      <border diagonalUp="0" diagonalDown="0">
        <left style="thin">
          <color indexed="64"/>
        </left>
        <right style="thin">
          <color indexed="64"/>
        </right>
        <top style="thin">
          <color indexed="64"/>
        </top>
        <bottom style="thin">
          <color indexed="64"/>
        </bottom>
        <vertical/>
        <horizontal/>
      </border>
      <protection locked="0" hidden="0"/>
    </dxf>
    <dxf>
      <border diagonalUp="0" diagonalDown="0">
        <left style="thin">
          <color indexed="64"/>
        </left>
        <right style="thin">
          <color indexed="64"/>
        </right>
        <top style="thin">
          <color indexed="64"/>
        </top>
        <bottom style="thin">
          <color indexed="64"/>
        </bottom>
        <vertical/>
        <horizontal/>
      </border>
      <protection locked="0" hidden="0"/>
    </dxf>
    <dxf>
      <border diagonalUp="0" diagonalDown="0">
        <left/>
        <right style="thin">
          <color indexed="64"/>
        </right>
        <top style="thin">
          <color indexed="64"/>
        </top>
        <bottom style="thin">
          <color indexed="64"/>
        </bottom>
        <vertical/>
        <horizontal/>
      </border>
      <protection locked="0" hidden="0"/>
    </dxf>
    <dxf>
      <border outline="0">
        <left style="medium">
          <color indexed="64"/>
        </left>
        <right style="medium">
          <color indexed="64"/>
        </right>
        <top style="medium">
          <color indexed="64"/>
        </top>
        <bottom style="double">
          <color indexed="64"/>
        </bottom>
      </border>
    </dxf>
    <dxf>
      <font>
        <b val="0"/>
        <i val="0"/>
        <strike val="0"/>
        <condense val="0"/>
        <extend val="0"/>
        <outline val="0"/>
        <shadow val="0"/>
        <u val="none"/>
        <vertAlign val="baseline"/>
        <sz val="11"/>
        <color theme="1"/>
        <name val="游ゴシック"/>
        <family val="2"/>
        <charset val="128"/>
        <scheme val="minor"/>
      </font>
      <protection locked="0" hidden="0"/>
    </dxf>
    <dxf>
      <border outline="0">
        <bottom style="double">
          <color indexed="64"/>
        </bottom>
      </border>
    </dxf>
    <dxf>
      <protection locked="0" hidden="0"/>
    </dxf>
    <dxf>
      <font>
        <b val="0"/>
        <i val="0"/>
        <strike val="0"/>
        <condense val="0"/>
        <extend val="0"/>
        <outline val="0"/>
        <shadow val="0"/>
        <u val="none"/>
        <vertAlign val="baseline"/>
        <sz val="11"/>
        <color theme="1"/>
        <name val="游ゴシック"/>
        <family val="2"/>
        <charset val="128"/>
        <scheme val="minor"/>
      </font>
      <numFmt numFmtId="10" formatCode="&quot;¥&quot;#,##0;[Red]&quot;¥&quot;\-#,##0"/>
      <border diagonalUp="0" diagonalDown="0">
        <left style="thin">
          <color indexed="64"/>
        </left>
        <right/>
        <top/>
        <bottom style="thin">
          <color indexed="64"/>
        </bottom>
        <vertical/>
        <horizontal/>
      </border>
      <protection locked="1" hidden="0"/>
    </dxf>
    <dxf>
      <border diagonalUp="0" diagonalDown="0">
        <left style="thin">
          <color indexed="64"/>
        </left>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游ゴシック"/>
        <family val="2"/>
        <charset val="128"/>
        <scheme val="minor"/>
      </font>
      <border diagonalUp="0" diagonalDown="0">
        <left style="thin">
          <color indexed="64"/>
        </left>
        <right/>
        <top/>
        <bottom style="thin">
          <color indexed="64"/>
        </bottom>
        <vertical/>
        <horizontal/>
      </border>
      <protection locked="0" hidden="0"/>
    </dxf>
    <dxf>
      <font>
        <b val="0"/>
        <i val="0"/>
        <strike val="0"/>
        <condense val="0"/>
        <extend val="0"/>
        <outline val="0"/>
        <shadow val="0"/>
        <u val="none"/>
        <vertAlign val="baseline"/>
        <sz val="11"/>
        <color theme="1"/>
        <name val="游ゴシック"/>
        <family val="2"/>
        <charset val="128"/>
        <scheme val="minor"/>
      </font>
      <border diagonalUp="0" diagonalDown="0">
        <left style="thin">
          <color indexed="64"/>
        </left>
        <right/>
        <top/>
        <bottom style="thin">
          <color indexed="64"/>
        </bottom>
        <vertical/>
        <horizontal/>
      </border>
      <protection locked="0" hidden="0"/>
    </dxf>
    <dxf>
      <font>
        <b val="0"/>
        <i val="0"/>
        <strike val="0"/>
        <condense val="0"/>
        <extend val="0"/>
        <outline val="0"/>
        <shadow val="0"/>
        <u val="none"/>
        <vertAlign val="baseline"/>
        <sz val="11"/>
        <color theme="1"/>
        <name val="游ゴシック"/>
        <family val="2"/>
        <charset val="128"/>
        <scheme val="minor"/>
      </font>
      <border diagonalUp="0" diagonalDown="0">
        <left style="thin">
          <color indexed="64"/>
        </left>
        <right/>
        <top/>
        <bottom style="thin">
          <color indexed="64"/>
        </bottom>
        <vertical/>
        <horizontal/>
      </border>
      <protection locked="0" hidden="0"/>
    </dxf>
    <dxf>
      <font>
        <b val="0"/>
        <i val="0"/>
        <strike val="0"/>
        <condense val="0"/>
        <extend val="0"/>
        <outline val="0"/>
        <shadow val="0"/>
        <u val="none"/>
        <vertAlign val="baseline"/>
        <sz val="11"/>
        <color theme="1"/>
        <name val="游ゴシック"/>
        <family val="2"/>
        <charset val="128"/>
        <scheme val="minor"/>
      </font>
      <fill>
        <patternFill patternType="solid">
          <fgColor indexed="64"/>
          <bgColor theme="0" tint="-4.9989318521683403E-2"/>
        </patternFill>
      </fill>
      <border diagonalUp="0" diagonalDown="0">
        <left style="thin">
          <color indexed="64"/>
        </left>
        <right style="thin">
          <color indexed="64"/>
        </right>
        <top/>
        <bottom style="thin">
          <color indexed="64"/>
        </bottom>
        <vertical/>
        <horizontal/>
      </border>
      <protection locked="1" hidden="0"/>
    </dxf>
    <dxf>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游ゴシック"/>
        <family val="2"/>
        <charset val="128"/>
        <scheme val="minor"/>
      </font>
      <border diagonalUp="0" diagonalDown="0">
        <left style="thin">
          <color indexed="64"/>
        </left>
        <right style="thin">
          <color indexed="64"/>
        </right>
        <top style="thin">
          <color indexed="64"/>
        </top>
        <bottom style="thin">
          <color indexed="64"/>
        </bottom>
        <vertical/>
        <horizontal/>
      </border>
      <protection locked="0" hidden="0"/>
    </dxf>
    <dxf>
      <border diagonalUp="0" diagonalDown="0">
        <left style="thin">
          <color indexed="64"/>
        </left>
        <right style="thin">
          <color indexed="64"/>
        </right>
        <top style="thin">
          <color indexed="64"/>
        </top>
        <bottom style="thin">
          <color indexed="64"/>
        </bottom>
        <vertical/>
        <horizontal/>
      </border>
      <protection locked="0" hidden="0"/>
    </dxf>
    <dxf>
      <border diagonalUp="0" diagonalDown="0">
        <left/>
        <right style="thin">
          <color indexed="64"/>
        </right>
        <top style="thin">
          <color indexed="64"/>
        </top>
        <bottom style="thin">
          <color indexed="64"/>
        </bottom>
        <vertical/>
        <horizontal/>
      </border>
      <protection locked="0" hidden="0"/>
    </dxf>
    <dxf>
      <border outline="0">
        <left style="medium">
          <color indexed="64"/>
        </left>
        <right style="medium">
          <color indexed="64"/>
        </right>
        <top style="medium">
          <color indexed="64"/>
        </top>
        <bottom style="double">
          <color indexed="64"/>
        </bottom>
      </border>
    </dxf>
    <dxf>
      <font>
        <b val="0"/>
        <i val="0"/>
        <strike val="0"/>
        <condense val="0"/>
        <extend val="0"/>
        <outline val="0"/>
        <shadow val="0"/>
        <u val="none"/>
        <vertAlign val="baseline"/>
        <sz val="11"/>
        <color theme="1"/>
        <name val="游ゴシック"/>
        <family val="2"/>
        <charset val="128"/>
        <scheme val="minor"/>
      </font>
      <protection locked="0" hidden="0"/>
    </dxf>
    <dxf>
      <border outline="0">
        <bottom style="double">
          <color indexed="64"/>
        </bottom>
      </border>
    </dxf>
    <dxf>
      <protection locked="0" hidden="0"/>
    </dxf>
    <dxf>
      <font>
        <b val="0"/>
        <i val="0"/>
        <strike val="0"/>
        <condense val="0"/>
        <extend val="0"/>
        <outline val="0"/>
        <shadow val="0"/>
        <u val="none"/>
        <vertAlign val="baseline"/>
        <sz val="11"/>
        <color theme="1"/>
        <name val="游ゴシック"/>
        <family val="2"/>
        <charset val="128"/>
        <scheme val="minor"/>
      </font>
      <numFmt numFmtId="10" formatCode="&quot;¥&quot;#,##0;[Red]&quot;¥&quot;\-#,##0"/>
      <border diagonalUp="0" diagonalDown="0">
        <left style="thin">
          <color indexed="64"/>
        </left>
        <right/>
        <top/>
        <bottom style="thin">
          <color indexed="64"/>
        </bottom>
        <vertical/>
        <horizontal/>
      </border>
      <protection locked="1" hidden="0"/>
    </dxf>
    <dxf>
      <border diagonalUp="0" diagonalDown="0">
        <left style="thin">
          <color indexed="64"/>
        </left>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游ゴシック"/>
        <family val="2"/>
        <charset val="128"/>
        <scheme val="minor"/>
      </font>
      <border diagonalUp="0" diagonalDown="0">
        <left style="thin">
          <color indexed="64"/>
        </left>
        <right/>
        <top/>
        <bottom style="thin">
          <color indexed="64"/>
        </bottom>
        <vertical/>
        <horizontal/>
      </border>
      <protection locked="0" hidden="0"/>
    </dxf>
    <dxf>
      <font>
        <b val="0"/>
        <i val="0"/>
        <strike val="0"/>
        <condense val="0"/>
        <extend val="0"/>
        <outline val="0"/>
        <shadow val="0"/>
        <u val="none"/>
        <vertAlign val="baseline"/>
        <sz val="11"/>
        <color theme="1"/>
        <name val="游ゴシック"/>
        <family val="2"/>
        <charset val="128"/>
        <scheme val="minor"/>
      </font>
      <border diagonalUp="0" diagonalDown="0">
        <left style="thin">
          <color indexed="64"/>
        </left>
        <right/>
        <top/>
        <bottom style="thin">
          <color indexed="64"/>
        </bottom>
        <vertical/>
        <horizontal/>
      </border>
      <protection locked="0" hidden="0"/>
    </dxf>
    <dxf>
      <font>
        <b val="0"/>
        <i val="0"/>
        <strike val="0"/>
        <condense val="0"/>
        <extend val="0"/>
        <outline val="0"/>
        <shadow val="0"/>
        <u val="none"/>
        <vertAlign val="baseline"/>
        <sz val="11"/>
        <color theme="1"/>
        <name val="游ゴシック"/>
        <family val="2"/>
        <charset val="128"/>
        <scheme val="minor"/>
      </font>
      <border diagonalUp="0" diagonalDown="0">
        <left style="thin">
          <color indexed="64"/>
        </left>
        <right/>
        <top/>
        <bottom style="thin">
          <color indexed="64"/>
        </bottom>
        <vertical/>
        <horizontal/>
      </border>
      <protection locked="0" hidden="0"/>
    </dxf>
    <dxf>
      <font>
        <b val="0"/>
        <i val="0"/>
        <strike val="0"/>
        <condense val="0"/>
        <extend val="0"/>
        <outline val="0"/>
        <shadow val="0"/>
        <u val="none"/>
        <vertAlign val="baseline"/>
        <sz val="11"/>
        <color theme="1"/>
        <name val="游ゴシック"/>
        <family val="2"/>
        <charset val="128"/>
        <scheme val="minor"/>
      </font>
      <fill>
        <patternFill patternType="solid">
          <fgColor indexed="64"/>
          <bgColor theme="0" tint="-4.9989318521683403E-2"/>
        </patternFill>
      </fill>
      <border diagonalUp="0" diagonalDown="0">
        <left style="thin">
          <color indexed="64"/>
        </left>
        <right style="thin">
          <color indexed="64"/>
        </right>
        <top/>
        <bottom style="thin">
          <color indexed="64"/>
        </bottom>
        <vertical/>
        <horizontal/>
      </border>
      <protection locked="1" hidden="0"/>
    </dxf>
    <dxf>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游ゴシック"/>
        <family val="2"/>
        <charset val="128"/>
        <scheme val="minor"/>
      </font>
      <border diagonalUp="0" diagonalDown="0">
        <left style="thin">
          <color indexed="64"/>
        </left>
        <right style="thin">
          <color indexed="64"/>
        </right>
        <top style="thin">
          <color indexed="64"/>
        </top>
        <bottom style="thin">
          <color indexed="64"/>
        </bottom>
        <vertical/>
        <horizontal/>
      </border>
      <protection locked="0" hidden="0"/>
    </dxf>
    <dxf>
      <border diagonalUp="0" diagonalDown="0">
        <left style="thin">
          <color indexed="64"/>
        </left>
        <right style="thin">
          <color indexed="64"/>
        </right>
        <top style="thin">
          <color indexed="64"/>
        </top>
        <bottom style="thin">
          <color indexed="64"/>
        </bottom>
        <vertical/>
        <horizontal/>
      </border>
      <protection locked="0" hidden="0"/>
    </dxf>
    <dxf>
      <border diagonalUp="0" diagonalDown="0">
        <left/>
        <right style="thin">
          <color indexed="64"/>
        </right>
        <top style="thin">
          <color indexed="64"/>
        </top>
        <bottom style="thin">
          <color indexed="64"/>
        </bottom>
        <vertical/>
        <horizontal/>
      </border>
      <protection locked="0" hidden="0"/>
    </dxf>
    <dxf>
      <border outline="0">
        <left style="medium">
          <color indexed="64"/>
        </left>
        <right style="medium">
          <color indexed="64"/>
        </right>
        <top style="medium">
          <color indexed="64"/>
        </top>
        <bottom style="double">
          <color indexed="64"/>
        </bottom>
      </border>
    </dxf>
    <dxf>
      <font>
        <b val="0"/>
        <i val="0"/>
        <strike val="0"/>
        <condense val="0"/>
        <extend val="0"/>
        <outline val="0"/>
        <shadow val="0"/>
        <u val="none"/>
        <vertAlign val="baseline"/>
        <sz val="11"/>
        <color theme="1"/>
        <name val="游ゴシック"/>
        <family val="2"/>
        <charset val="128"/>
        <scheme val="minor"/>
      </font>
      <protection locked="0" hidden="0"/>
    </dxf>
    <dxf>
      <border outline="0">
        <bottom style="double">
          <color indexed="64"/>
        </bottom>
      </border>
    </dxf>
    <dxf>
      <protection locked="0" hidden="0"/>
    </dxf>
    <dxf>
      <font>
        <b val="0"/>
        <i val="0"/>
        <strike val="0"/>
        <condense val="0"/>
        <extend val="0"/>
        <outline val="0"/>
        <shadow val="0"/>
        <u val="none"/>
        <vertAlign val="baseline"/>
        <sz val="11"/>
        <color theme="1"/>
        <name val="游ゴシック"/>
        <family val="2"/>
        <charset val="128"/>
        <scheme val="minor"/>
      </font>
      <numFmt numFmtId="10" formatCode="&quot;¥&quot;#,##0;[Red]&quot;¥&quot;\-#,##0"/>
      <border diagonalUp="0" diagonalDown="0">
        <left style="thin">
          <color indexed="64"/>
        </left>
        <right/>
        <top/>
        <bottom style="thin">
          <color indexed="64"/>
        </bottom>
        <vertical/>
        <horizontal/>
      </border>
      <protection locked="1" hidden="0"/>
    </dxf>
    <dxf>
      <border diagonalUp="0" diagonalDown="0">
        <left style="thin">
          <color indexed="64"/>
        </left>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游ゴシック"/>
        <family val="2"/>
        <charset val="128"/>
        <scheme val="minor"/>
      </font>
      <border diagonalUp="0" diagonalDown="0">
        <left style="thin">
          <color indexed="64"/>
        </left>
        <right/>
        <top/>
        <bottom style="thin">
          <color indexed="64"/>
        </bottom>
        <vertical/>
        <horizontal/>
      </border>
      <protection locked="0" hidden="0"/>
    </dxf>
    <dxf>
      <font>
        <b val="0"/>
        <i val="0"/>
        <strike val="0"/>
        <condense val="0"/>
        <extend val="0"/>
        <outline val="0"/>
        <shadow val="0"/>
        <u val="none"/>
        <vertAlign val="baseline"/>
        <sz val="11"/>
        <color theme="1"/>
        <name val="游ゴシック"/>
        <family val="2"/>
        <charset val="128"/>
        <scheme val="minor"/>
      </font>
      <border diagonalUp="0" diagonalDown="0">
        <left style="thin">
          <color indexed="64"/>
        </left>
        <right/>
        <top/>
        <bottom style="thin">
          <color indexed="64"/>
        </bottom>
        <vertical/>
        <horizontal/>
      </border>
      <protection locked="0" hidden="0"/>
    </dxf>
    <dxf>
      <font>
        <b val="0"/>
        <i val="0"/>
        <strike val="0"/>
        <condense val="0"/>
        <extend val="0"/>
        <outline val="0"/>
        <shadow val="0"/>
        <u val="none"/>
        <vertAlign val="baseline"/>
        <sz val="11"/>
        <color theme="1"/>
        <name val="游ゴシック"/>
        <family val="2"/>
        <charset val="128"/>
        <scheme val="minor"/>
      </font>
      <border diagonalUp="0" diagonalDown="0">
        <left style="thin">
          <color indexed="64"/>
        </left>
        <right/>
        <top/>
        <bottom style="thin">
          <color indexed="64"/>
        </bottom>
        <vertical/>
        <horizontal/>
      </border>
      <protection locked="0" hidden="0"/>
    </dxf>
    <dxf>
      <font>
        <b val="0"/>
        <i val="0"/>
        <strike val="0"/>
        <condense val="0"/>
        <extend val="0"/>
        <outline val="0"/>
        <shadow val="0"/>
        <u val="none"/>
        <vertAlign val="baseline"/>
        <sz val="11"/>
        <color theme="1"/>
        <name val="游ゴシック"/>
        <family val="2"/>
        <charset val="128"/>
        <scheme val="minor"/>
      </font>
      <fill>
        <patternFill patternType="solid">
          <fgColor indexed="64"/>
          <bgColor theme="0" tint="-4.9989318521683403E-2"/>
        </patternFill>
      </fill>
      <border diagonalUp="0" diagonalDown="0">
        <left style="thin">
          <color indexed="64"/>
        </left>
        <right style="thin">
          <color indexed="64"/>
        </right>
        <top/>
        <bottom style="thin">
          <color indexed="64"/>
        </bottom>
        <vertical/>
        <horizontal/>
      </border>
      <protection locked="1" hidden="0"/>
    </dxf>
    <dxf>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游ゴシック"/>
        <family val="2"/>
        <charset val="128"/>
        <scheme val="minor"/>
      </font>
      <border diagonalUp="0" diagonalDown="0">
        <left style="thin">
          <color indexed="64"/>
        </left>
        <right style="thin">
          <color indexed="64"/>
        </right>
        <top style="thin">
          <color indexed="64"/>
        </top>
        <bottom style="thin">
          <color indexed="64"/>
        </bottom>
        <vertical/>
        <horizontal/>
      </border>
      <protection locked="0" hidden="0"/>
    </dxf>
    <dxf>
      <border diagonalUp="0" diagonalDown="0">
        <left style="thin">
          <color indexed="64"/>
        </left>
        <right style="thin">
          <color indexed="64"/>
        </right>
        <top style="thin">
          <color indexed="64"/>
        </top>
        <bottom style="thin">
          <color indexed="64"/>
        </bottom>
        <vertical/>
        <horizontal/>
      </border>
      <protection locked="0" hidden="0"/>
    </dxf>
    <dxf>
      <border diagonalUp="0" diagonalDown="0">
        <left/>
        <right style="thin">
          <color indexed="64"/>
        </right>
        <top style="thin">
          <color indexed="64"/>
        </top>
        <bottom style="thin">
          <color indexed="64"/>
        </bottom>
        <vertical/>
        <horizontal/>
      </border>
      <protection locked="0" hidden="0"/>
    </dxf>
    <dxf>
      <border outline="0">
        <left style="medium">
          <color indexed="64"/>
        </left>
        <right style="medium">
          <color indexed="64"/>
        </right>
        <top style="medium">
          <color indexed="64"/>
        </top>
        <bottom style="double">
          <color indexed="64"/>
        </bottom>
      </border>
    </dxf>
    <dxf>
      <font>
        <b val="0"/>
        <i val="0"/>
        <strike val="0"/>
        <condense val="0"/>
        <extend val="0"/>
        <outline val="0"/>
        <shadow val="0"/>
        <u val="none"/>
        <vertAlign val="baseline"/>
        <sz val="11"/>
        <color theme="1"/>
        <name val="游ゴシック"/>
        <family val="2"/>
        <charset val="128"/>
        <scheme val="minor"/>
      </font>
      <protection locked="0" hidden="0"/>
    </dxf>
    <dxf>
      <border outline="0">
        <bottom style="double">
          <color indexed="64"/>
        </bottom>
      </border>
    </dxf>
    <dxf>
      <protection locked="0" hidden="0"/>
    </dxf>
    <dxf>
      <font>
        <b val="0"/>
        <i val="0"/>
        <strike val="0"/>
        <condense val="0"/>
        <extend val="0"/>
        <outline val="0"/>
        <shadow val="0"/>
        <u val="none"/>
        <vertAlign val="baseline"/>
        <sz val="11"/>
        <color theme="1"/>
        <name val="游ゴシック"/>
        <family val="2"/>
        <charset val="128"/>
        <scheme val="minor"/>
      </font>
      <numFmt numFmtId="10" formatCode="&quot;¥&quot;#,##0;[Red]&quot;¥&quot;\-#,##0"/>
      <border diagonalUp="0" diagonalDown="0">
        <left style="thin">
          <color indexed="64"/>
        </left>
        <right/>
        <top/>
        <bottom style="thin">
          <color indexed="64"/>
        </bottom>
        <vertical/>
        <horizontal/>
      </border>
      <protection locked="1" hidden="0"/>
    </dxf>
    <dxf>
      <border diagonalUp="0" diagonalDown="0">
        <left style="thin">
          <color indexed="64"/>
        </left>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游ゴシック"/>
        <family val="2"/>
        <charset val="128"/>
        <scheme val="minor"/>
      </font>
      <border diagonalUp="0" diagonalDown="0">
        <left style="thin">
          <color indexed="64"/>
        </left>
        <right/>
        <top/>
        <bottom style="thin">
          <color indexed="64"/>
        </bottom>
        <vertical/>
        <horizontal/>
      </border>
      <protection locked="0" hidden="0"/>
    </dxf>
    <dxf>
      <font>
        <b val="0"/>
        <i val="0"/>
        <strike val="0"/>
        <condense val="0"/>
        <extend val="0"/>
        <outline val="0"/>
        <shadow val="0"/>
        <u val="none"/>
        <vertAlign val="baseline"/>
        <sz val="11"/>
        <color theme="1"/>
        <name val="游ゴシック"/>
        <family val="2"/>
        <charset val="128"/>
        <scheme val="minor"/>
      </font>
      <border diagonalUp="0" diagonalDown="0">
        <left style="thin">
          <color indexed="64"/>
        </left>
        <right/>
        <top/>
        <bottom style="thin">
          <color indexed="64"/>
        </bottom>
        <vertical/>
        <horizontal/>
      </border>
      <protection locked="0" hidden="0"/>
    </dxf>
    <dxf>
      <font>
        <b val="0"/>
        <i val="0"/>
        <strike val="0"/>
        <condense val="0"/>
        <extend val="0"/>
        <outline val="0"/>
        <shadow val="0"/>
        <u val="none"/>
        <vertAlign val="baseline"/>
        <sz val="11"/>
        <color theme="1"/>
        <name val="游ゴシック"/>
        <family val="2"/>
        <charset val="128"/>
        <scheme val="minor"/>
      </font>
      <border diagonalUp="0" diagonalDown="0">
        <left style="thin">
          <color indexed="64"/>
        </left>
        <right/>
        <top/>
        <bottom style="thin">
          <color indexed="64"/>
        </bottom>
        <vertical/>
        <horizontal/>
      </border>
      <protection locked="0" hidden="0"/>
    </dxf>
    <dxf>
      <font>
        <b val="0"/>
        <i val="0"/>
        <strike val="0"/>
        <condense val="0"/>
        <extend val="0"/>
        <outline val="0"/>
        <shadow val="0"/>
        <u val="none"/>
        <vertAlign val="baseline"/>
        <sz val="11"/>
        <color theme="1"/>
        <name val="游ゴシック"/>
        <family val="2"/>
        <charset val="128"/>
        <scheme val="minor"/>
      </font>
      <fill>
        <patternFill patternType="solid">
          <fgColor indexed="64"/>
          <bgColor theme="0" tint="-4.9989318521683403E-2"/>
        </patternFill>
      </fill>
      <border diagonalUp="0" diagonalDown="0">
        <left style="thin">
          <color indexed="64"/>
        </left>
        <right style="thin">
          <color indexed="64"/>
        </right>
        <top/>
        <bottom style="thin">
          <color indexed="64"/>
        </bottom>
        <vertical/>
        <horizontal/>
      </border>
      <protection locked="1" hidden="0"/>
    </dxf>
    <dxf>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游ゴシック"/>
        <family val="2"/>
        <charset val="128"/>
        <scheme val="minor"/>
      </font>
      <border diagonalUp="0" diagonalDown="0">
        <left style="thin">
          <color indexed="64"/>
        </left>
        <right style="thin">
          <color indexed="64"/>
        </right>
        <top style="thin">
          <color indexed="64"/>
        </top>
        <bottom style="thin">
          <color indexed="64"/>
        </bottom>
        <vertical/>
        <horizontal/>
      </border>
      <protection locked="0" hidden="0"/>
    </dxf>
    <dxf>
      <border diagonalUp="0" diagonalDown="0">
        <left style="thin">
          <color indexed="64"/>
        </left>
        <right style="thin">
          <color indexed="64"/>
        </right>
        <top style="thin">
          <color indexed="64"/>
        </top>
        <bottom style="thin">
          <color indexed="64"/>
        </bottom>
        <vertical/>
        <horizontal/>
      </border>
      <protection locked="0" hidden="0"/>
    </dxf>
    <dxf>
      <border diagonalUp="0" diagonalDown="0">
        <left/>
        <right style="thin">
          <color indexed="64"/>
        </right>
        <top style="thin">
          <color indexed="64"/>
        </top>
        <bottom style="thin">
          <color indexed="64"/>
        </bottom>
        <vertical/>
        <horizontal/>
      </border>
      <protection locked="0" hidden="0"/>
    </dxf>
    <dxf>
      <border outline="0">
        <left style="medium">
          <color indexed="64"/>
        </left>
        <right style="medium">
          <color indexed="64"/>
        </right>
        <top style="medium">
          <color indexed="64"/>
        </top>
        <bottom style="double">
          <color indexed="64"/>
        </bottom>
      </border>
    </dxf>
    <dxf>
      <font>
        <b val="0"/>
        <i val="0"/>
        <strike val="0"/>
        <condense val="0"/>
        <extend val="0"/>
        <outline val="0"/>
        <shadow val="0"/>
        <u val="none"/>
        <vertAlign val="baseline"/>
        <sz val="11"/>
        <color theme="1"/>
        <name val="游ゴシック"/>
        <family val="2"/>
        <charset val="128"/>
        <scheme val="minor"/>
      </font>
      <protection locked="0" hidden="0"/>
    </dxf>
    <dxf>
      <border outline="0">
        <bottom style="double">
          <color indexed="64"/>
        </bottom>
      </border>
    </dxf>
    <dxf>
      <protection locked="0" hidden="0"/>
    </dxf>
    <dxf>
      <font>
        <b val="0"/>
        <i val="0"/>
        <strike val="0"/>
        <condense val="0"/>
        <extend val="0"/>
        <outline val="0"/>
        <shadow val="0"/>
        <u val="none"/>
        <vertAlign val="baseline"/>
        <sz val="11"/>
        <color theme="1"/>
        <name val="游ゴシック"/>
        <family val="2"/>
        <charset val="128"/>
        <scheme val="minor"/>
      </font>
      <numFmt numFmtId="10" formatCode="&quot;¥&quot;#,##0;[Red]&quot;¥&quot;\-#,##0"/>
      <border diagonalUp="0" diagonalDown="0">
        <left style="thin">
          <color indexed="64"/>
        </left>
        <right/>
        <top/>
        <bottom style="thin">
          <color indexed="64"/>
        </bottom>
        <vertical/>
        <horizontal/>
      </border>
      <protection locked="1" hidden="0"/>
    </dxf>
    <dxf>
      <border diagonalUp="0" diagonalDown="0">
        <left style="thin">
          <color indexed="64"/>
        </left>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游ゴシック"/>
        <family val="2"/>
        <charset val="128"/>
        <scheme val="minor"/>
      </font>
      <border diagonalUp="0" diagonalDown="0">
        <left style="thin">
          <color indexed="64"/>
        </left>
        <right/>
        <top/>
        <bottom style="thin">
          <color indexed="64"/>
        </bottom>
        <vertical/>
        <horizontal/>
      </border>
      <protection locked="0" hidden="0"/>
    </dxf>
    <dxf>
      <font>
        <b val="0"/>
        <i val="0"/>
        <strike val="0"/>
        <condense val="0"/>
        <extend val="0"/>
        <outline val="0"/>
        <shadow val="0"/>
        <u val="none"/>
        <vertAlign val="baseline"/>
        <sz val="11"/>
        <color theme="1"/>
        <name val="游ゴシック"/>
        <family val="2"/>
        <charset val="128"/>
        <scheme val="minor"/>
      </font>
      <border diagonalUp="0" diagonalDown="0">
        <left style="thin">
          <color indexed="64"/>
        </left>
        <right/>
        <top/>
        <bottom style="thin">
          <color indexed="64"/>
        </bottom>
        <vertical/>
        <horizontal/>
      </border>
      <protection locked="0" hidden="0"/>
    </dxf>
    <dxf>
      <font>
        <b val="0"/>
        <i val="0"/>
        <strike val="0"/>
        <condense val="0"/>
        <extend val="0"/>
        <outline val="0"/>
        <shadow val="0"/>
        <u val="none"/>
        <vertAlign val="baseline"/>
        <sz val="11"/>
        <color theme="1"/>
        <name val="游ゴシック"/>
        <family val="2"/>
        <charset val="128"/>
        <scheme val="minor"/>
      </font>
      <border diagonalUp="0" diagonalDown="0">
        <left style="thin">
          <color indexed="64"/>
        </left>
        <right/>
        <top/>
        <bottom style="thin">
          <color indexed="64"/>
        </bottom>
        <vertical/>
        <horizontal/>
      </border>
      <protection locked="0" hidden="0"/>
    </dxf>
    <dxf>
      <font>
        <b val="0"/>
        <i val="0"/>
        <strike val="0"/>
        <condense val="0"/>
        <extend val="0"/>
        <outline val="0"/>
        <shadow val="0"/>
        <u val="none"/>
        <vertAlign val="baseline"/>
        <sz val="11"/>
        <color theme="1"/>
        <name val="游ゴシック"/>
        <family val="2"/>
        <charset val="128"/>
        <scheme val="minor"/>
      </font>
      <fill>
        <patternFill patternType="solid">
          <fgColor indexed="64"/>
          <bgColor theme="0" tint="-4.9989318521683403E-2"/>
        </patternFill>
      </fill>
      <border diagonalUp="0" diagonalDown="0">
        <left style="thin">
          <color indexed="64"/>
        </left>
        <right style="thin">
          <color indexed="64"/>
        </right>
        <top/>
        <bottom style="thin">
          <color indexed="64"/>
        </bottom>
        <vertical/>
        <horizontal/>
      </border>
      <protection locked="1" hidden="0"/>
    </dxf>
    <dxf>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游ゴシック"/>
        <family val="2"/>
        <charset val="128"/>
        <scheme val="minor"/>
      </font>
      <border diagonalUp="0" diagonalDown="0">
        <left style="thin">
          <color indexed="64"/>
        </left>
        <right style="thin">
          <color indexed="64"/>
        </right>
        <top style="thin">
          <color indexed="64"/>
        </top>
        <bottom style="thin">
          <color indexed="64"/>
        </bottom>
        <vertical/>
        <horizontal/>
      </border>
      <protection locked="0" hidden="0"/>
    </dxf>
    <dxf>
      <border diagonalUp="0" diagonalDown="0">
        <left style="thin">
          <color indexed="64"/>
        </left>
        <right style="thin">
          <color indexed="64"/>
        </right>
        <top style="thin">
          <color indexed="64"/>
        </top>
        <bottom style="thin">
          <color indexed="64"/>
        </bottom>
        <vertical/>
        <horizontal/>
      </border>
      <protection locked="0" hidden="0"/>
    </dxf>
    <dxf>
      <border diagonalUp="0" diagonalDown="0">
        <left/>
        <right style="thin">
          <color indexed="64"/>
        </right>
        <top style="thin">
          <color indexed="64"/>
        </top>
        <bottom style="thin">
          <color indexed="64"/>
        </bottom>
        <vertical/>
        <horizontal/>
      </border>
      <protection locked="0" hidden="0"/>
    </dxf>
    <dxf>
      <border outline="0">
        <left style="medium">
          <color indexed="64"/>
        </left>
        <right style="medium">
          <color indexed="64"/>
        </right>
        <top style="medium">
          <color indexed="64"/>
        </top>
        <bottom style="double">
          <color indexed="64"/>
        </bottom>
      </border>
    </dxf>
    <dxf>
      <font>
        <b val="0"/>
        <i val="0"/>
        <strike val="0"/>
        <condense val="0"/>
        <extend val="0"/>
        <outline val="0"/>
        <shadow val="0"/>
        <u val="none"/>
        <vertAlign val="baseline"/>
        <sz val="11"/>
        <color theme="1"/>
        <name val="游ゴシック"/>
        <family val="2"/>
        <charset val="128"/>
        <scheme val="minor"/>
      </font>
      <protection locked="0" hidden="0"/>
    </dxf>
    <dxf>
      <border outline="0">
        <bottom style="double">
          <color indexed="64"/>
        </bottom>
      </border>
    </dxf>
    <dxf>
      <protection locked="0" hidden="0"/>
    </dxf>
    <dxf>
      <font>
        <b val="0"/>
        <i val="0"/>
        <strike val="0"/>
        <condense val="0"/>
        <extend val="0"/>
        <outline val="0"/>
        <shadow val="0"/>
        <u val="none"/>
        <vertAlign val="baseline"/>
        <sz val="11"/>
        <color theme="1"/>
        <name val="游ゴシック"/>
        <family val="2"/>
        <charset val="128"/>
        <scheme val="minor"/>
      </font>
      <numFmt numFmtId="10" formatCode="&quot;¥&quot;#,##0;[Red]&quot;¥&quot;\-#,##0"/>
      <border diagonalUp="0" diagonalDown="0">
        <left style="thin">
          <color indexed="64"/>
        </left>
        <right/>
        <top/>
        <bottom style="thin">
          <color indexed="64"/>
        </bottom>
        <vertical/>
        <horizontal/>
      </border>
      <protection locked="1" hidden="0"/>
    </dxf>
    <dxf>
      <border diagonalUp="0" diagonalDown="0">
        <left style="thin">
          <color indexed="64"/>
        </left>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游ゴシック"/>
        <family val="2"/>
        <charset val="128"/>
        <scheme val="minor"/>
      </font>
      <border diagonalUp="0" diagonalDown="0">
        <left style="thin">
          <color indexed="64"/>
        </left>
        <right/>
        <top/>
        <bottom style="thin">
          <color indexed="64"/>
        </bottom>
        <vertical/>
        <horizontal/>
      </border>
      <protection locked="0" hidden="0"/>
    </dxf>
    <dxf>
      <font>
        <b val="0"/>
        <i val="0"/>
        <strike val="0"/>
        <condense val="0"/>
        <extend val="0"/>
        <outline val="0"/>
        <shadow val="0"/>
        <u val="none"/>
        <vertAlign val="baseline"/>
        <sz val="11"/>
        <color theme="1"/>
        <name val="游ゴシック"/>
        <family val="2"/>
        <charset val="128"/>
        <scheme val="minor"/>
      </font>
      <border diagonalUp="0" diagonalDown="0">
        <left style="thin">
          <color indexed="64"/>
        </left>
        <right/>
        <top/>
        <bottom style="thin">
          <color indexed="64"/>
        </bottom>
        <vertical/>
        <horizontal/>
      </border>
      <protection locked="0" hidden="0"/>
    </dxf>
    <dxf>
      <font>
        <b val="0"/>
        <i val="0"/>
        <strike val="0"/>
        <condense val="0"/>
        <extend val="0"/>
        <outline val="0"/>
        <shadow val="0"/>
        <u val="none"/>
        <vertAlign val="baseline"/>
        <sz val="11"/>
        <color theme="1"/>
        <name val="游ゴシック"/>
        <family val="2"/>
        <charset val="128"/>
        <scheme val="minor"/>
      </font>
      <border diagonalUp="0" diagonalDown="0">
        <left style="thin">
          <color indexed="64"/>
        </left>
        <right/>
        <top/>
        <bottom style="thin">
          <color indexed="64"/>
        </bottom>
        <vertical/>
        <horizontal/>
      </border>
      <protection locked="0" hidden="0"/>
    </dxf>
    <dxf>
      <font>
        <b val="0"/>
        <i val="0"/>
        <strike val="0"/>
        <condense val="0"/>
        <extend val="0"/>
        <outline val="0"/>
        <shadow val="0"/>
        <u val="none"/>
        <vertAlign val="baseline"/>
        <sz val="11"/>
        <color theme="1"/>
        <name val="游ゴシック"/>
        <family val="2"/>
        <charset val="128"/>
        <scheme val="minor"/>
      </font>
      <fill>
        <patternFill patternType="solid">
          <fgColor indexed="64"/>
          <bgColor theme="0" tint="-4.9989318521683403E-2"/>
        </patternFill>
      </fill>
      <border diagonalUp="0" diagonalDown="0">
        <left style="thin">
          <color indexed="64"/>
        </left>
        <right style="thin">
          <color indexed="64"/>
        </right>
        <top/>
        <bottom style="thin">
          <color indexed="64"/>
        </bottom>
        <vertical/>
        <horizontal/>
      </border>
      <protection locked="1" hidden="0"/>
    </dxf>
    <dxf>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游ゴシック"/>
        <family val="2"/>
        <charset val="128"/>
        <scheme val="minor"/>
      </font>
      <border diagonalUp="0" diagonalDown="0">
        <left style="thin">
          <color indexed="64"/>
        </left>
        <right style="thin">
          <color indexed="64"/>
        </right>
        <top style="thin">
          <color indexed="64"/>
        </top>
        <bottom style="thin">
          <color indexed="64"/>
        </bottom>
        <vertical/>
        <horizontal/>
      </border>
      <protection locked="0" hidden="0"/>
    </dxf>
    <dxf>
      <border diagonalUp="0" diagonalDown="0">
        <left style="thin">
          <color indexed="64"/>
        </left>
        <right style="thin">
          <color indexed="64"/>
        </right>
        <top style="thin">
          <color indexed="64"/>
        </top>
        <bottom style="thin">
          <color indexed="64"/>
        </bottom>
        <vertical/>
        <horizontal/>
      </border>
      <protection locked="0" hidden="0"/>
    </dxf>
    <dxf>
      <border diagonalUp="0" diagonalDown="0">
        <left/>
        <right style="thin">
          <color indexed="64"/>
        </right>
        <top style="thin">
          <color indexed="64"/>
        </top>
        <bottom style="thin">
          <color indexed="64"/>
        </bottom>
        <vertical/>
        <horizontal/>
      </border>
      <protection locked="0" hidden="0"/>
    </dxf>
    <dxf>
      <border outline="0">
        <left style="medium">
          <color indexed="64"/>
        </left>
        <right style="medium">
          <color indexed="64"/>
        </right>
        <top style="medium">
          <color indexed="64"/>
        </top>
        <bottom style="double">
          <color indexed="64"/>
        </bottom>
      </border>
    </dxf>
    <dxf>
      <font>
        <b val="0"/>
        <i val="0"/>
        <strike val="0"/>
        <condense val="0"/>
        <extend val="0"/>
        <outline val="0"/>
        <shadow val="0"/>
        <u val="none"/>
        <vertAlign val="baseline"/>
        <sz val="11"/>
        <color theme="1"/>
        <name val="游ゴシック"/>
        <family val="2"/>
        <charset val="128"/>
        <scheme val="minor"/>
      </font>
      <protection locked="0" hidden="0"/>
    </dxf>
    <dxf>
      <border outline="0">
        <bottom style="double">
          <color indexed="64"/>
        </bottom>
      </border>
    </dxf>
    <dxf>
      <protection locked="0" hidden="0"/>
    </dxf>
    <dxf>
      <font>
        <b val="0"/>
        <i val="0"/>
        <strike val="0"/>
        <condense val="0"/>
        <extend val="0"/>
        <outline val="0"/>
        <shadow val="0"/>
        <u val="none"/>
        <vertAlign val="baseline"/>
        <sz val="11"/>
        <color theme="1"/>
        <name val="游ゴシック"/>
        <family val="2"/>
        <charset val="128"/>
        <scheme val="minor"/>
      </font>
      <numFmt numFmtId="10" formatCode="&quot;¥&quot;#,##0;[Red]&quot;¥&quot;\-#,##0"/>
      <border diagonalUp="0" diagonalDown="0">
        <left style="thin">
          <color indexed="64"/>
        </left>
        <right/>
        <top/>
        <bottom style="thin">
          <color indexed="64"/>
        </bottom>
        <vertical/>
        <horizontal/>
      </border>
      <protection locked="1" hidden="0"/>
    </dxf>
    <dxf>
      <border diagonalUp="0" diagonalDown="0">
        <left style="thin">
          <color indexed="64"/>
        </left>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游ゴシック"/>
        <family val="2"/>
        <charset val="128"/>
        <scheme val="minor"/>
      </font>
      <border diagonalUp="0" diagonalDown="0">
        <left style="thin">
          <color indexed="64"/>
        </left>
        <right/>
        <top/>
        <bottom style="thin">
          <color indexed="64"/>
        </bottom>
        <vertical/>
        <horizontal/>
      </border>
      <protection locked="0" hidden="0"/>
    </dxf>
    <dxf>
      <font>
        <b val="0"/>
        <i val="0"/>
        <strike val="0"/>
        <condense val="0"/>
        <extend val="0"/>
        <outline val="0"/>
        <shadow val="0"/>
        <u val="none"/>
        <vertAlign val="baseline"/>
        <sz val="11"/>
        <color theme="1"/>
        <name val="游ゴシック"/>
        <family val="2"/>
        <charset val="128"/>
        <scheme val="minor"/>
      </font>
      <border diagonalUp="0" diagonalDown="0">
        <left style="thin">
          <color indexed="64"/>
        </left>
        <right/>
        <top/>
        <bottom style="thin">
          <color indexed="64"/>
        </bottom>
        <vertical/>
        <horizontal/>
      </border>
      <protection locked="0" hidden="0"/>
    </dxf>
    <dxf>
      <font>
        <b val="0"/>
        <i val="0"/>
        <strike val="0"/>
        <condense val="0"/>
        <extend val="0"/>
        <outline val="0"/>
        <shadow val="0"/>
        <u val="none"/>
        <vertAlign val="baseline"/>
        <sz val="11"/>
        <color theme="1"/>
        <name val="游ゴシック"/>
        <family val="2"/>
        <charset val="128"/>
        <scheme val="minor"/>
      </font>
      <border diagonalUp="0" diagonalDown="0">
        <left style="thin">
          <color indexed="64"/>
        </left>
        <right/>
        <top/>
        <bottom style="thin">
          <color indexed="64"/>
        </bottom>
        <vertical/>
        <horizontal/>
      </border>
      <protection locked="0" hidden="0"/>
    </dxf>
    <dxf>
      <font>
        <b val="0"/>
        <i val="0"/>
        <strike val="0"/>
        <condense val="0"/>
        <extend val="0"/>
        <outline val="0"/>
        <shadow val="0"/>
        <u val="none"/>
        <vertAlign val="baseline"/>
        <sz val="11"/>
        <color theme="1"/>
        <name val="游ゴシック"/>
        <family val="2"/>
        <charset val="128"/>
        <scheme val="minor"/>
      </font>
      <fill>
        <patternFill patternType="solid">
          <fgColor indexed="64"/>
          <bgColor theme="0" tint="-4.9989318521683403E-2"/>
        </patternFill>
      </fill>
      <border diagonalUp="0" diagonalDown="0">
        <left style="thin">
          <color indexed="64"/>
        </left>
        <right style="thin">
          <color indexed="64"/>
        </right>
        <top/>
        <bottom style="thin">
          <color indexed="64"/>
        </bottom>
        <vertical/>
        <horizontal/>
      </border>
      <protection locked="1" hidden="0"/>
    </dxf>
    <dxf>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游ゴシック"/>
        <family val="2"/>
        <charset val="128"/>
        <scheme val="minor"/>
      </font>
      <border diagonalUp="0" diagonalDown="0">
        <left style="thin">
          <color indexed="64"/>
        </left>
        <right style="thin">
          <color indexed="64"/>
        </right>
        <top style="thin">
          <color indexed="64"/>
        </top>
        <bottom style="thin">
          <color indexed="64"/>
        </bottom>
        <vertical/>
        <horizontal/>
      </border>
      <protection locked="0" hidden="0"/>
    </dxf>
    <dxf>
      <border diagonalUp="0" diagonalDown="0">
        <left style="thin">
          <color indexed="64"/>
        </left>
        <right style="thin">
          <color indexed="64"/>
        </right>
        <top style="thin">
          <color indexed="64"/>
        </top>
        <bottom style="thin">
          <color indexed="64"/>
        </bottom>
        <vertical/>
        <horizontal/>
      </border>
      <protection locked="0" hidden="0"/>
    </dxf>
    <dxf>
      <border diagonalUp="0" diagonalDown="0">
        <left/>
        <right style="thin">
          <color indexed="64"/>
        </right>
        <top style="thin">
          <color indexed="64"/>
        </top>
        <bottom style="thin">
          <color indexed="64"/>
        </bottom>
        <vertical/>
        <horizontal/>
      </border>
      <protection locked="0" hidden="0"/>
    </dxf>
    <dxf>
      <border outline="0">
        <left style="medium">
          <color indexed="64"/>
        </left>
        <right style="medium">
          <color indexed="64"/>
        </right>
        <top style="medium">
          <color indexed="64"/>
        </top>
        <bottom style="double">
          <color indexed="64"/>
        </bottom>
      </border>
    </dxf>
    <dxf>
      <font>
        <b val="0"/>
        <i val="0"/>
        <strike val="0"/>
        <condense val="0"/>
        <extend val="0"/>
        <outline val="0"/>
        <shadow val="0"/>
        <u val="none"/>
        <vertAlign val="baseline"/>
        <sz val="11"/>
        <color theme="1"/>
        <name val="游ゴシック"/>
        <family val="2"/>
        <charset val="128"/>
        <scheme val="minor"/>
      </font>
      <protection locked="0" hidden="0"/>
    </dxf>
    <dxf>
      <border outline="0">
        <bottom style="double">
          <color indexed="64"/>
        </bottom>
      </border>
    </dxf>
    <dxf>
      <protection locked="0" hidden="0"/>
    </dxf>
    <dxf>
      <font>
        <b val="0"/>
        <i val="0"/>
        <strike val="0"/>
        <condense val="0"/>
        <extend val="0"/>
        <outline val="0"/>
        <shadow val="0"/>
        <u val="none"/>
        <vertAlign val="baseline"/>
        <sz val="11"/>
        <color theme="1"/>
        <name val="游ゴシック"/>
        <family val="2"/>
        <charset val="128"/>
        <scheme val="minor"/>
      </font>
      <numFmt numFmtId="10" formatCode="&quot;¥&quot;#,##0;[Red]&quot;¥&quot;\-#,##0"/>
      <border diagonalUp="0" diagonalDown="0">
        <left style="thin">
          <color indexed="64"/>
        </left>
        <right/>
        <top/>
        <bottom style="thin">
          <color indexed="64"/>
        </bottom>
        <vertical/>
        <horizontal/>
      </border>
      <protection locked="1" hidden="0"/>
    </dxf>
    <dxf>
      <border diagonalUp="0" diagonalDown="0">
        <left style="thin">
          <color indexed="64"/>
        </left>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游ゴシック"/>
        <family val="2"/>
        <charset val="128"/>
        <scheme val="minor"/>
      </font>
      <border diagonalUp="0" diagonalDown="0">
        <left style="thin">
          <color indexed="64"/>
        </left>
        <right/>
        <top/>
        <bottom style="thin">
          <color indexed="64"/>
        </bottom>
        <vertical/>
        <horizontal/>
      </border>
      <protection locked="0" hidden="0"/>
    </dxf>
    <dxf>
      <font>
        <b val="0"/>
        <i val="0"/>
        <strike val="0"/>
        <condense val="0"/>
        <extend val="0"/>
        <outline val="0"/>
        <shadow val="0"/>
        <u val="none"/>
        <vertAlign val="baseline"/>
        <sz val="11"/>
        <color theme="1"/>
        <name val="游ゴシック"/>
        <family val="2"/>
        <charset val="128"/>
        <scheme val="minor"/>
      </font>
      <border diagonalUp="0" diagonalDown="0">
        <left style="thin">
          <color indexed="64"/>
        </left>
        <right/>
        <top/>
        <bottom style="thin">
          <color indexed="64"/>
        </bottom>
        <vertical/>
        <horizontal/>
      </border>
      <protection locked="0" hidden="0"/>
    </dxf>
    <dxf>
      <font>
        <b val="0"/>
        <i val="0"/>
        <strike val="0"/>
        <condense val="0"/>
        <extend val="0"/>
        <outline val="0"/>
        <shadow val="0"/>
        <u val="none"/>
        <vertAlign val="baseline"/>
        <sz val="11"/>
        <color theme="1"/>
        <name val="游ゴシック"/>
        <family val="2"/>
        <charset val="128"/>
        <scheme val="minor"/>
      </font>
      <border diagonalUp="0" diagonalDown="0">
        <left style="thin">
          <color indexed="64"/>
        </left>
        <right/>
        <top/>
        <bottom style="thin">
          <color indexed="64"/>
        </bottom>
        <vertical/>
        <horizontal/>
      </border>
      <protection locked="0" hidden="0"/>
    </dxf>
    <dxf>
      <font>
        <b val="0"/>
        <i val="0"/>
        <strike val="0"/>
        <condense val="0"/>
        <extend val="0"/>
        <outline val="0"/>
        <shadow val="0"/>
        <u val="none"/>
        <vertAlign val="baseline"/>
        <sz val="11"/>
        <color theme="1"/>
        <name val="游ゴシック"/>
        <family val="2"/>
        <charset val="128"/>
        <scheme val="minor"/>
      </font>
      <fill>
        <patternFill patternType="solid">
          <fgColor indexed="64"/>
          <bgColor theme="0" tint="-4.9989318521683403E-2"/>
        </patternFill>
      </fill>
      <border diagonalUp="0" diagonalDown="0">
        <left style="thin">
          <color indexed="64"/>
        </left>
        <right style="thin">
          <color indexed="64"/>
        </right>
        <top/>
        <bottom style="thin">
          <color indexed="64"/>
        </bottom>
        <vertical/>
        <horizontal/>
      </border>
      <protection locked="1" hidden="0"/>
    </dxf>
    <dxf>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游ゴシック"/>
        <family val="2"/>
        <charset val="128"/>
        <scheme val="minor"/>
      </font>
      <border diagonalUp="0" diagonalDown="0">
        <left style="thin">
          <color indexed="64"/>
        </left>
        <right style="thin">
          <color indexed="64"/>
        </right>
        <top style="thin">
          <color indexed="64"/>
        </top>
        <bottom style="thin">
          <color indexed="64"/>
        </bottom>
        <vertical/>
        <horizontal/>
      </border>
      <protection locked="0" hidden="0"/>
    </dxf>
    <dxf>
      <border diagonalUp="0" diagonalDown="0">
        <left style="thin">
          <color indexed="64"/>
        </left>
        <right style="thin">
          <color indexed="64"/>
        </right>
        <top style="thin">
          <color indexed="64"/>
        </top>
        <bottom style="thin">
          <color indexed="64"/>
        </bottom>
        <vertical/>
        <horizontal/>
      </border>
      <protection locked="0" hidden="0"/>
    </dxf>
    <dxf>
      <border diagonalUp="0" diagonalDown="0">
        <left/>
        <right style="thin">
          <color indexed="64"/>
        </right>
        <top style="thin">
          <color indexed="64"/>
        </top>
        <bottom style="thin">
          <color indexed="64"/>
        </bottom>
        <vertical/>
        <horizontal/>
      </border>
      <protection locked="0" hidden="0"/>
    </dxf>
    <dxf>
      <border outline="0">
        <left style="medium">
          <color indexed="64"/>
        </left>
        <right style="medium">
          <color indexed="64"/>
        </right>
        <top style="medium">
          <color indexed="64"/>
        </top>
        <bottom style="double">
          <color indexed="64"/>
        </bottom>
      </border>
    </dxf>
    <dxf>
      <font>
        <b val="0"/>
        <i val="0"/>
        <strike val="0"/>
        <condense val="0"/>
        <extend val="0"/>
        <outline val="0"/>
        <shadow val="0"/>
        <u val="none"/>
        <vertAlign val="baseline"/>
        <sz val="11"/>
        <color theme="1"/>
        <name val="游ゴシック"/>
        <family val="2"/>
        <charset val="128"/>
        <scheme val="minor"/>
      </font>
      <protection locked="0" hidden="0"/>
    </dxf>
    <dxf>
      <border outline="0">
        <bottom style="double">
          <color indexed="64"/>
        </bottom>
      </border>
    </dxf>
    <dxf>
      <protection locked="0" hidden="0"/>
    </dxf>
    <dxf>
      <font>
        <b val="0"/>
        <i val="0"/>
        <strike val="0"/>
        <condense val="0"/>
        <extend val="0"/>
        <outline val="0"/>
        <shadow val="0"/>
        <u val="none"/>
        <vertAlign val="baseline"/>
        <sz val="11"/>
        <color theme="1"/>
        <name val="游ゴシック"/>
        <family val="2"/>
        <charset val="128"/>
        <scheme val="minor"/>
      </font>
      <numFmt numFmtId="10" formatCode="&quot;¥&quot;#,##0;[Red]&quot;¥&quot;\-#,##0"/>
      <border diagonalUp="0" diagonalDown="0">
        <left style="thin">
          <color indexed="64"/>
        </left>
        <right/>
        <top/>
        <bottom style="thin">
          <color indexed="64"/>
        </bottom>
        <vertical/>
        <horizontal/>
      </border>
      <protection locked="1" hidden="0"/>
    </dxf>
    <dxf>
      <border diagonalUp="0" diagonalDown="0">
        <left style="thin">
          <color indexed="64"/>
        </left>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游ゴシック"/>
        <family val="2"/>
        <charset val="128"/>
        <scheme val="minor"/>
      </font>
      <border diagonalUp="0" diagonalDown="0">
        <left style="thin">
          <color indexed="64"/>
        </left>
        <right/>
        <top/>
        <bottom style="thin">
          <color indexed="64"/>
        </bottom>
        <vertical/>
        <horizontal/>
      </border>
      <protection locked="0" hidden="0"/>
    </dxf>
    <dxf>
      <font>
        <b val="0"/>
        <i val="0"/>
        <strike val="0"/>
        <condense val="0"/>
        <extend val="0"/>
        <outline val="0"/>
        <shadow val="0"/>
        <u val="none"/>
        <vertAlign val="baseline"/>
        <sz val="11"/>
        <color theme="1"/>
        <name val="游ゴシック"/>
        <family val="2"/>
        <charset val="128"/>
        <scheme val="minor"/>
      </font>
      <border diagonalUp="0" diagonalDown="0">
        <left style="thin">
          <color indexed="64"/>
        </left>
        <right/>
        <top/>
        <bottom style="thin">
          <color indexed="64"/>
        </bottom>
        <vertical/>
        <horizontal/>
      </border>
      <protection locked="0" hidden="0"/>
    </dxf>
    <dxf>
      <font>
        <b val="0"/>
        <i val="0"/>
        <strike val="0"/>
        <condense val="0"/>
        <extend val="0"/>
        <outline val="0"/>
        <shadow val="0"/>
        <u val="none"/>
        <vertAlign val="baseline"/>
        <sz val="11"/>
        <color theme="1"/>
        <name val="游ゴシック"/>
        <family val="2"/>
        <charset val="128"/>
        <scheme val="minor"/>
      </font>
      <border diagonalUp="0" diagonalDown="0">
        <left style="thin">
          <color indexed="64"/>
        </left>
        <right/>
        <top/>
        <bottom style="thin">
          <color indexed="64"/>
        </bottom>
        <vertical/>
        <horizontal/>
      </border>
      <protection locked="0" hidden="0"/>
    </dxf>
    <dxf>
      <font>
        <b val="0"/>
        <i val="0"/>
        <strike val="0"/>
        <condense val="0"/>
        <extend val="0"/>
        <outline val="0"/>
        <shadow val="0"/>
        <u val="none"/>
        <vertAlign val="baseline"/>
        <sz val="11"/>
        <color theme="1"/>
        <name val="游ゴシック"/>
        <family val="2"/>
        <charset val="128"/>
        <scheme val="minor"/>
      </font>
      <fill>
        <patternFill patternType="solid">
          <fgColor indexed="64"/>
          <bgColor theme="0" tint="-4.9989318521683403E-2"/>
        </patternFill>
      </fill>
      <border diagonalUp="0" diagonalDown="0">
        <left style="thin">
          <color indexed="64"/>
        </left>
        <right style="thin">
          <color indexed="64"/>
        </right>
        <top/>
        <bottom style="thin">
          <color indexed="64"/>
        </bottom>
        <vertical/>
        <horizontal/>
      </border>
      <protection locked="1" hidden="0"/>
    </dxf>
    <dxf>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游ゴシック"/>
        <family val="2"/>
        <charset val="128"/>
        <scheme val="minor"/>
      </font>
      <border diagonalUp="0" diagonalDown="0">
        <left style="thin">
          <color indexed="64"/>
        </left>
        <right style="thin">
          <color indexed="64"/>
        </right>
        <top style="thin">
          <color indexed="64"/>
        </top>
        <bottom style="thin">
          <color indexed="64"/>
        </bottom>
        <vertical/>
        <horizontal/>
      </border>
      <protection locked="0" hidden="0"/>
    </dxf>
    <dxf>
      <border diagonalUp="0" diagonalDown="0">
        <left style="thin">
          <color indexed="64"/>
        </left>
        <right style="thin">
          <color indexed="64"/>
        </right>
        <top style="thin">
          <color indexed="64"/>
        </top>
        <bottom style="thin">
          <color indexed="64"/>
        </bottom>
        <vertical/>
        <horizontal/>
      </border>
      <protection locked="0" hidden="0"/>
    </dxf>
    <dxf>
      <border diagonalUp="0" diagonalDown="0">
        <left/>
        <right style="thin">
          <color indexed="64"/>
        </right>
        <top style="thin">
          <color indexed="64"/>
        </top>
        <bottom style="thin">
          <color indexed="64"/>
        </bottom>
        <vertical/>
        <horizontal/>
      </border>
      <protection locked="0" hidden="0"/>
    </dxf>
    <dxf>
      <border outline="0">
        <left style="medium">
          <color indexed="64"/>
        </left>
        <right style="medium">
          <color indexed="64"/>
        </right>
        <top style="medium">
          <color indexed="64"/>
        </top>
        <bottom style="double">
          <color indexed="64"/>
        </bottom>
      </border>
    </dxf>
    <dxf>
      <font>
        <b val="0"/>
        <i val="0"/>
        <strike val="0"/>
        <condense val="0"/>
        <extend val="0"/>
        <outline val="0"/>
        <shadow val="0"/>
        <u val="none"/>
        <vertAlign val="baseline"/>
        <sz val="11"/>
        <color theme="1"/>
        <name val="游ゴシック"/>
        <family val="2"/>
        <charset val="128"/>
        <scheme val="minor"/>
      </font>
      <protection locked="0" hidden="0"/>
    </dxf>
    <dxf>
      <border outline="0">
        <bottom style="double">
          <color indexed="64"/>
        </bottom>
      </border>
    </dxf>
    <dxf>
      <protection locked="0" hidden="0"/>
    </dxf>
    <dxf>
      <font>
        <b val="0"/>
        <i val="0"/>
        <strike val="0"/>
        <condense val="0"/>
        <extend val="0"/>
        <outline val="0"/>
        <shadow val="0"/>
        <u val="none"/>
        <vertAlign val="baseline"/>
        <sz val="11"/>
        <color theme="1"/>
        <name val="游ゴシック"/>
        <family val="2"/>
        <charset val="128"/>
        <scheme val="minor"/>
      </font>
      <numFmt numFmtId="10" formatCode="&quot;¥&quot;#,##0;[Red]&quot;¥&quot;\-#,##0"/>
      <border diagonalUp="0" diagonalDown="0">
        <left style="thin">
          <color indexed="64"/>
        </left>
        <right/>
        <top/>
        <bottom style="thin">
          <color indexed="64"/>
        </bottom>
        <vertical/>
        <horizontal/>
      </border>
      <protection locked="1" hidden="0"/>
    </dxf>
    <dxf>
      <border diagonalUp="0" diagonalDown="0">
        <left style="thin">
          <color indexed="64"/>
        </left>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游ゴシック"/>
        <family val="2"/>
        <charset val="128"/>
        <scheme val="minor"/>
      </font>
      <border diagonalUp="0" diagonalDown="0">
        <left style="thin">
          <color indexed="64"/>
        </left>
        <right/>
        <top/>
        <bottom style="thin">
          <color indexed="64"/>
        </bottom>
        <vertical/>
        <horizontal/>
      </border>
      <protection locked="0" hidden="0"/>
    </dxf>
    <dxf>
      <font>
        <b val="0"/>
        <i val="0"/>
        <strike val="0"/>
        <condense val="0"/>
        <extend val="0"/>
        <outline val="0"/>
        <shadow val="0"/>
        <u val="none"/>
        <vertAlign val="baseline"/>
        <sz val="11"/>
        <color theme="1"/>
        <name val="游ゴシック"/>
        <family val="2"/>
        <charset val="128"/>
        <scheme val="minor"/>
      </font>
      <border diagonalUp="0" diagonalDown="0">
        <left style="thin">
          <color indexed="64"/>
        </left>
        <right/>
        <top/>
        <bottom style="thin">
          <color indexed="64"/>
        </bottom>
        <vertical/>
        <horizontal/>
      </border>
      <protection locked="0" hidden="0"/>
    </dxf>
    <dxf>
      <font>
        <b val="0"/>
        <i val="0"/>
        <strike val="0"/>
        <condense val="0"/>
        <extend val="0"/>
        <outline val="0"/>
        <shadow val="0"/>
        <u val="none"/>
        <vertAlign val="baseline"/>
        <sz val="11"/>
        <color theme="1"/>
        <name val="游ゴシック"/>
        <family val="2"/>
        <charset val="128"/>
        <scheme val="minor"/>
      </font>
      <border diagonalUp="0" diagonalDown="0">
        <left style="thin">
          <color indexed="64"/>
        </left>
        <right/>
        <top/>
        <bottom style="thin">
          <color indexed="64"/>
        </bottom>
        <vertical/>
        <horizontal/>
      </border>
      <protection locked="0" hidden="0"/>
    </dxf>
    <dxf>
      <font>
        <b val="0"/>
        <i val="0"/>
        <strike val="0"/>
        <condense val="0"/>
        <extend val="0"/>
        <outline val="0"/>
        <shadow val="0"/>
        <u val="none"/>
        <vertAlign val="baseline"/>
        <sz val="11"/>
        <color theme="1"/>
        <name val="游ゴシック"/>
        <family val="2"/>
        <charset val="128"/>
        <scheme val="minor"/>
      </font>
      <fill>
        <patternFill patternType="solid">
          <fgColor indexed="64"/>
          <bgColor theme="0" tint="-4.9989318521683403E-2"/>
        </patternFill>
      </fill>
      <border diagonalUp="0" diagonalDown="0">
        <left style="thin">
          <color indexed="64"/>
        </left>
        <right style="thin">
          <color indexed="64"/>
        </right>
        <top/>
        <bottom style="thin">
          <color indexed="64"/>
        </bottom>
        <vertical/>
        <horizontal/>
      </border>
      <protection locked="1" hidden="0"/>
    </dxf>
    <dxf>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游ゴシック"/>
        <family val="2"/>
        <charset val="128"/>
        <scheme val="minor"/>
      </font>
      <border diagonalUp="0" diagonalDown="0">
        <left style="thin">
          <color indexed="64"/>
        </left>
        <right style="thin">
          <color indexed="64"/>
        </right>
        <top style="thin">
          <color indexed="64"/>
        </top>
        <bottom style="thin">
          <color indexed="64"/>
        </bottom>
        <vertical/>
        <horizontal/>
      </border>
      <protection locked="0" hidden="0"/>
    </dxf>
    <dxf>
      <border diagonalUp="0" diagonalDown="0">
        <left style="thin">
          <color indexed="64"/>
        </left>
        <right style="thin">
          <color indexed="64"/>
        </right>
        <top style="thin">
          <color indexed="64"/>
        </top>
        <bottom style="thin">
          <color indexed="64"/>
        </bottom>
        <vertical/>
        <horizontal/>
      </border>
      <protection locked="0" hidden="0"/>
    </dxf>
    <dxf>
      <border diagonalUp="0" diagonalDown="0">
        <left/>
        <right style="thin">
          <color indexed="64"/>
        </right>
        <top style="thin">
          <color indexed="64"/>
        </top>
        <bottom style="thin">
          <color indexed="64"/>
        </bottom>
        <vertical/>
        <horizontal/>
      </border>
      <protection locked="0" hidden="0"/>
    </dxf>
    <dxf>
      <border outline="0">
        <left style="medium">
          <color indexed="64"/>
        </left>
        <right style="medium">
          <color indexed="64"/>
        </right>
        <top style="medium">
          <color indexed="64"/>
        </top>
        <bottom style="double">
          <color indexed="64"/>
        </bottom>
      </border>
    </dxf>
    <dxf>
      <font>
        <b val="0"/>
        <i val="0"/>
        <strike val="0"/>
        <condense val="0"/>
        <extend val="0"/>
        <outline val="0"/>
        <shadow val="0"/>
        <u val="none"/>
        <vertAlign val="baseline"/>
        <sz val="11"/>
        <color theme="1"/>
        <name val="游ゴシック"/>
        <family val="2"/>
        <charset val="128"/>
        <scheme val="minor"/>
      </font>
      <protection locked="0" hidden="0"/>
    </dxf>
    <dxf>
      <border outline="0">
        <bottom style="double">
          <color indexed="64"/>
        </bottom>
      </border>
    </dxf>
    <dxf>
      <protection locked="0" hidden="0"/>
    </dxf>
    <dxf>
      <font>
        <b val="0"/>
        <i val="0"/>
        <strike val="0"/>
        <condense val="0"/>
        <extend val="0"/>
        <outline val="0"/>
        <shadow val="0"/>
        <u val="none"/>
        <vertAlign val="baseline"/>
        <sz val="11"/>
        <color theme="1"/>
        <name val="游ゴシック"/>
        <family val="2"/>
        <charset val="128"/>
        <scheme val="minor"/>
      </font>
      <numFmt numFmtId="10" formatCode="&quot;¥&quot;#,##0;[Red]&quot;¥&quot;\-#,##0"/>
      <border diagonalUp="0" diagonalDown="0">
        <left style="thin">
          <color indexed="64"/>
        </left>
        <right/>
        <top/>
        <bottom style="thin">
          <color indexed="64"/>
        </bottom>
        <vertical/>
        <horizontal/>
      </border>
      <protection locked="1" hidden="0"/>
    </dxf>
    <dxf>
      <border diagonalUp="0" diagonalDown="0">
        <left style="thin">
          <color indexed="64"/>
        </left>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游ゴシック"/>
        <family val="2"/>
        <charset val="128"/>
        <scheme val="minor"/>
      </font>
      <border diagonalUp="0" diagonalDown="0">
        <left style="thin">
          <color indexed="64"/>
        </left>
        <right/>
        <top/>
        <bottom style="thin">
          <color indexed="64"/>
        </bottom>
        <vertical/>
        <horizontal/>
      </border>
      <protection locked="0" hidden="0"/>
    </dxf>
    <dxf>
      <font>
        <b val="0"/>
        <i val="0"/>
        <strike val="0"/>
        <condense val="0"/>
        <extend val="0"/>
        <outline val="0"/>
        <shadow val="0"/>
        <u val="none"/>
        <vertAlign val="baseline"/>
        <sz val="11"/>
        <color theme="1"/>
        <name val="游ゴシック"/>
        <family val="2"/>
        <charset val="128"/>
        <scheme val="minor"/>
      </font>
      <border diagonalUp="0" diagonalDown="0">
        <left style="thin">
          <color indexed="64"/>
        </left>
        <right/>
        <top/>
        <bottom style="thin">
          <color indexed="64"/>
        </bottom>
        <vertical/>
        <horizontal/>
      </border>
      <protection locked="0" hidden="0"/>
    </dxf>
    <dxf>
      <font>
        <b val="0"/>
        <i val="0"/>
        <strike val="0"/>
        <condense val="0"/>
        <extend val="0"/>
        <outline val="0"/>
        <shadow val="0"/>
        <u val="none"/>
        <vertAlign val="baseline"/>
        <sz val="11"/>
        <color theme="1"/>
        <name val="游ゴシック"/>
        <family val="2"/>
        <charset val="128"/>
        <scheme val="minor"/>
      </font>
      <border diagonalUp="0" diagonalDown="0">
        <left style="thin">
          <color indexed="64"/>
        </left>
        <right/>
        <top/>
        <bottom style="thin">
          <color indexed="64"/>
        </bottom>
        <vertical/>
        <horizontal/>
      </border>
      <protection locked="0" hidden="0"/>
    </dxf>
    <dxf>
      <font>
        <b val="0"/>
        <i val="0"/>
        <strike val="0"/>
        <condense val="0"/>
        <extend val="0"/>
        <outline val="0"/>
        <shadow val="0"/>
        <u val="none"/>
        <vertAlign val="baseline"/>
        <sz val="11"/>
        <color theme="1"/>
        <name val="游ゴシック"/>
        <family val="2"/>
        <charset val="128"/>
        <scheme val="minor"/>
      </font>
      <fill>
        <patternFill patternType="solid">
          <fgColor indexed="64"/>
          <bgColor theme="0" tint="-4.9989318521683403E-2"/>
        </patternFill>
      </fill>
      <border diagonalUp="0" diagonalDown="0">
        <left style="thin">
          <color indexed="64"/>
        </left>
        <right style="thin">
          <color indexed="64"/>
        </right>
        <top/>
        <bottom style="thin">
          <color indexed="64"/>
        </bottom>
        <vertical/>
        <horizontal/>
      </border>
      <protection locked="1" hidden="0"/>
    </dxf>
    <dxf>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游ゴシック"/>
        <family val="2"/>
        <charset val="128"/>
        <scheme val="minor"/>
      </font>
      <border diagonalUp="0" diagonalDown="0">
        <left style="thin">
          <color indexed="64"/>
        </left>
        <right style="thin">
          <color indexed="64"/>
        </right>
        <top style="thin">
          <color indexed="64"/>
        </top>
        <bottom style="thin">
          <color indexed="64"/>
        </bottom>
        <vertical/>
        <horizontal/>
      </border>
      <protection locked="0" hidden="0"/>
    </dxf>
    <dxf>
      <border diagonalUp="0" diagonalDown="0">
        <left style="thin">
          <color indexed="64"/>
        </left>
        <right style="thin">
          <color indexed="64"/>
        </right>
        <top style="thin">
          <color indexed="64"/>
        </top>
        <bottom style="thin">
          <color indexed="64"/>
        </bottom>
        <vertical/>
        <horizontal/>
      </border>
      <protection locked="0" hidden="0"/>
    </dxf>
    <dxf>
      <border diagonalUp="0" diagonalDown="0">
        <left/>
        <right style="thin">
          <color indexed="64"/>
        </right>
        <top style="thin">
          <color indexed="64"/>
        </top>
        <bottom style="thin">
          <color indexed="64"/>
        </bottom>
        <vertical/>
        <horizontal/>
      </border>
      <protection locked="0" hidden="0"/>
    </dxf>
    <dxf>
      <border outline="0">
        <left style="medium">
          <color indexed="64"/>
        </left>
        <right style="medium">
          <color indexed="64"/>
        </right>
        <top style="medium">
          <color indexed="64"/>
        </top>
        <bottom style="double">
          <color indexed="64"/>
        </bottom>
      </border>
    </dxf>
    <dxf>
      <font>
        <b val="0"/>
        <i val="0"/>
        <strike val="0"/>
        <condense val="0"/>
        <extend val="0"/>
        <outline val="0"/>
        <shadow val="0"/>
        <u val="none"/>
        <vertAlign val="baseline"/>
        <sz val="11"/>
        <color theme="1"/>
        <name val="游ゴシック"/>
        <family val="2"/>
        <charset val="128"/>
        <scheme val="minor"/>
      </font>
      <protection locked="0" hidden="0"/>
    </dxf>
    <dxf>
      <border outline="0">
        <bottom style="double">
          <color indexed="64"/>
        </bottom>
      </border>
    </dxf>
    <dxf>
      <protection locked="0" hidden="0"/>
    </dxf>
    <dxf>
      <font>
        <b val="0"/>
        <i val="0"/>
        <strike val="0"/>
        <condense val="0"/>
        <extend val="0"/>
        <outline val="0"/>
        <shadow val="0"/>
        <u val="none"/>
        <vertAlign val="baseline"/>
        <sz val="11"/>
        <color theme="1"/>
        <name val="游ゴシック"/>
        <family val="2"/>
        <charset val="128"/>
        <scheme val="minor"/>
      </font>
      <numFmt numFmtId="10" formatCode="&quot;¥&quot;#,##0;[Red]&quot;¥&quot;\-#,##0"/>
      <border diagonalUp="0" diagonalDown="0">
        <left style="thin">
          <color indexed="64"/>
        </left>
        <right/>
        <top/>
        <bottom style="thin">
          <color indexed="64"/>
        </bottom>
        <vertical/>
        <horizontal/>
      </border>
      <protection locked="1" hidden="0"/>
    </dxf>
    <dxf>
      <border diagonalUp="0" diagonalDown="0">
        <left style="thin">
          <color indexed="64"/>
        </left>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游ゴシック"/>
        <family val="2"/>
        <charset val="128"/>
        <scheme val="minor"/>
      </font>
      <border diagonalUp="0" diagonalDown="0">
        <left style="thin">
          <color indexed="64"/>
        </left>
        <right/>
        <top/>
        <bottom style="thin">
          <color indexed="64"/>
        </bottom>
        <vertical/>
        <horizontal/>
      </border>
      <protection locked="0" hidden="0"/>
    </dxf>
    <dxf>
      <font>
        <b val="0"/>
        <i val="0"/>
        <strike val="0"/>
        <condense val="0"/>
        <extend val="0"/>
        <outline val="0"/>
        <shadow val="0"/>
        <u val="none"/>
        <vertAlign val="baseline"/>
        <sz val="11"/>
        <color theme="1"/>
        <name val="游ゴシック"/>
        <family val="2"/>
        <charset val="128"/>
        <scheme val="minor"/>
      </font>
      <border diagonalUp="0" diagonalDown="0">
        <left style="thin">
          <color indexed="64"/>
        </left>
        <right/>
        <top/>
        <bottom style="thin">
          <color indexed="64"/>
        </bottom>
        <vertical/>
        <horizontal/>
      </border>
      <protection locked="0" hidden="0"/>
    </dxf>
    <dxf>
      <font>
        <b val="0"/>
        <i val="0"/>
        <strike val="0"/>
        <condense val="0"/>
        <extend val="0"/>
        <outline val="0"/>
        <shadow val="0"/>
        <u val="none"/>
        <vertAlign val="baseline"/>
        <sz val="11"/>
        <color theme="1"/>
        <name val="游ゴシック"/>
        <family val="2"/>
        <charset val="128"/>
        <scheme val="minor"/>
      </font>
      <border diagonalUp="0" diagonalDown="0">
        <left style="thin">
          <color indexed="64"/>
        </left>
        <right/>
        <top/>
        <bottom style="thin">
          <color indexed="64"/>
        </bottom>
        <vertical/>
        <horizontal/>
      </border>
      <protection locked="0" hidden="0"/>
    </dxf>
    <dxf>
      <font>
        <b val="0"/>
        <i val="0"/>
        <strike val="0"/>
        <condense val="0"/>
        <extend val="0"/>
        <outline val="0"/>
        <shadow val="0"/>
        <u val="none"/>
        <vertAlign val="baseline"/>
        <sz val="11"/>
        <color theme="1"/>
        <name val="游ゴシック"/>
        <family val="2"/>
        <charset val="128"/>
        <scheme val="minor"/>
      </font>
      <fill>
        <patternFill patternType="solid">
          <fgColor indexed="64"/>
          <bgColor theme="0" tint="-4.9989318521683403E-2"/>
        </patternFill>
      </fill>
      <border diagonalUp="0" diagonalDown="0">
        <left style="thin">
          <color indexed="64"/>
        </left>
        <right style="thin">
          <color indexed="64"/>
        </right>
        <top/>
        <bottom style="thin">
          <color indexed="64"/>
        </bottom>
        <vertical/>
        <horizontal/>
      </border>
      <protection locked="1" hidden="0"/>
    </dxf>
    <dxf>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游ゴシック"/>
        <family val="2"/>
        <charset val="128"/>
        <scheme val="minor"/>
      </font>
      <border diagonalUp="0" diagonalDown="0">
        <left style="thin">
          <color indexed="64"/>
        </left>
        <right style="thin">
          <color indexed="64"/>
        </right>
        <top style="thin">
          <color indexed="64"/>
        </top>
        <bottom style="thin">
          <color indexed="64"/>
        </bottom>
        <vertical/>
        <horizontal/>
      </border>
      <protection locked="0" hidden="0"/>
    </dxf>
    <dxf>
      <border diagonalUp="0" diagonalDown="0">
        <left style="thin">
          <color indexed="64"/>
        </left>
        <right style="thin">
          <color indexed="64"/>
        </right>
        <top style="thin">
          <color indexed="64"/>
        </top>
        <bottom style="thin">
          <color indexed="64"/>
        </bottom>
        <vertical/>
        <horizontal/>
      </border>
      <protection locked="0" hidden="0"/>
    </dxf>
    <dxf>
      <border diagonalUp="0" diagonalDown="0">
        <left/>
        <right style="thin">
          <color indexed="64"/>
        </right>
        <top style="thin">
          <color indexed="64"/>
        </top>
        <bottom style="thin">
          <color indexed="64"/>
        </bottom>
        <vertical/>
        <horizontal/>
      </border>
      <protection locked="0" hidden="0"/>
    </dxf>
    <dxf>
      <border outline="0">
        <left style="medium">
          <color indexed="64"/>
        </left>
        <right style="medium">
          <color indexed="64"/>
        </right>
        <top style="medium">
          <color indexed="64"/>
        </top>
        <bottom style="double">
          <color indexed="64"/>
        </bottom>
      </border>
    </dxf>
    <dxf>
      <font>
        <b val="0"/>
        <i val="0"/>
        <strike val="0"/>
        <condense val="0"/>
        <extend val="0"/>
        <outline val="0"/>
        <shadow val="0"/>
        <u val="none"/>
        <vertAlign val="baseline"/>
        <sz val="11"/>
        <color theme="1"/>
        <name val="游ゴシック"/>
        <family val="2"/>
        <charset val="128"/>
        <scheme val="minor"/>
      </font>
      <protection locked="0" hidden="0"/>
    </dxf>
    <dxf>
      <border outline="0">
        <bottom style="double">
          <color indexed="64"/>
        </bottom>
      </border>
    </dxf>
    <dxf>
      <protection locked="0" hidden="0"/>
    </dxf>
    <dxf>
      <font>
        <b val="0"/>
        <i val="0"/>
        <strike val="0"/>
        <condense val="0"/>
        <extend val="0"/>
        <outline val="0"/>
        <shadow val="0"/>
        <u val="none"/>
        <vertAlign val="baseline"/>
        <sz val="11"/>
        <color theme="1"/>
        <name val="游ゴシック"/>
        <family val="2"/>
        <charset val="128"/>
        <scheme val="minor"/>
      </font>
      <numFmt numFmtId="10" formatCode="&quot;¥&quot;#,##0;[Red]&quot;¥&quot;\-#,##0"/>
      <border diagonalUp="0" diagonalDown="0">
        <left style="thin">
          <color indexed="64"/>
        </left>
        <right/>
        <top/>
        <bottom style="thin">
          <color indexed="64"/>
        </bottom>
        <vertical/>
        <horizontal/>
      </border>
      <protection locked="1" hidden="0"/>
    </dxf>
    <dxf>
      <border diagonalUp="0" diagonalDown="0">
        <left style="thin">
          <color indexed="64"/>
        </left>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游ゴシック"/>
        <family val="2"/>
        <charset val="128"/>
        <scheme val="minor"/>
      </font>
      <border diagonalUp="0" diagonalDown="0">
        <left style="thin">
          <color indexed="64"/>
        </left>
        <right/>
        <top/>
        <bottom style="thin">
          <color indexed="64"/>
        </bottom>
        <vertical/>
        <horizontal/>
      </border>
      <protection locked="0" hidden="0"/>
    </dxf>
    <dxf>
      <font>
        <b val="0"/>
        <i val="0"/>
        <strike val="0"/>
        <condense val="0"/>
        <extend val="0"/>
        <outline val="0"/>
        <shadow val="0"/>
        <u val="none"/>
        <vertAlign val="baseline"/>
        <sz val="11"/>
        <color theme="1"/>
        <name val="游ゴシック"/>
        <family val="2"/>
        <charset val="128"/>
        <scheme val="minor"/>
      </font>
      <border diagonalUp="0" diagonalDown="0">
        <left style="thin">
          <color indexed="64"/>
        </left>
        <right/>
        <top/>
        <bottom style="thin">
          <color indexed="64"/>
        </bottom>
        <vertical/>
        <horizontal/>
      </border>
      <protection locked="0" hidden="0"/>
    </dxf>
    <dxf>
      <font>
        <b val="0"/>
        <i val="0"/>
        <strike val="0"/>
        <condense val="0"/>
        <extend val="0"/>
        <outline val="0"/>
        <shadow val="0"/>
        <u val="none"/>
        <vertAlign val="baseline"/>
        <sz val="11"/>
        <color theme="1"/>
        <name val="游ゴシック"/>
        <family val="2"/>
        <charset val="128"/>
        <scheme val="minor"/>
      </font>
      <border diagonalUp="0" diagonalDown="0">
        <left style="thin">
          <color indexed="64"/>
        </left>
        <right/>
        <top/>
        <bottom style="thin">
          <color indexed="64"/>
        </bottom>
        <vertical/>
        <horizontal/>
      </border>
      <protection locked="0" hidden="0"/>
    </dxf>
    <dxf>
      <font>
        <b val="0"/>
        <i val="0"/>
        <strike val="0"/>
        <condense val="0"/>
        <extend val="0"/>
        <outline val="0"/>
        <shadow val="0"/>
        <u val="none"/>
        <vertAlign val="baseline"/>
        <sz val="11"/>
        <color theme="1"/>
        <name val="游ゴシック"/>
        <family val="2"/>
        <charset val="128"/>
        <scheme val="minor"/>
      </font>
      <fill>
        <patternFill patternType="solid">
          <fgColor indexed="64"/>
          <bgColor theme="0" tint="-4.9989318521683403E-2"/>
        </patternFill>
      </fill>
      <border diagonalUp="0" diagonalDown="0">
        <left style="thin">
          <color indexed="64"/>
        </left>
        <right style="thin">
          <color indexed="64"/>
        </right>
        <top/>
        <bottom style="thin">
          <color indexed="64"/>
        </bottom>
        <vertical/>
        <horizontal/>
      </border>
      <protection locked="1" hidden="0"/>
    </dxf>
    <dxf>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游ゴシック"/>
        <family val="2"/>
        <charset val="128"/>
        <scheme val="minor"/>
      </font>
      <border diagonalUp="0" diagonalDown="0">
        <left style="thin">
          <color indexed="64"/>
        </left>
        <right style="thin">
          <color indexed="64"/>
        </right>
        <top style="thin">
          <color indexed="64"/>
        </top>
        <bottom style="thin">
          <color indexed="64"/>
        </bottom>
        <vertical/>
        <horizontal/>
      </border>
      <protection locked="0" hidden="0"/>
    </dxf>
    <dxf>
      <border diagonalUp="0" diagonalDown="0">
        <left style="thin">
          <color indexed="64"/>
        </left>
        <right style="thin">
          <color indexed="64"/>
        </right>
        <top style="thin">
          <color indexed="64"/>
        </top>
        <bottom style="thin">
          <color indexed="64"/>
        </bottom>
        <vertical/>
        <horizontal/>
      </border>
      <protection locked="0" hidden="0"/>
    </dxf>
    <dxf>
      <border diagonalUp="0" diagonalDown="0">
        <left/>
        <right style="thin">
          <color indexed="64"/>
        </right>
        <top style="thin">
          <color indexed="64"/>
        </top>
        <bottom style="thin">
          <color indexed="64"/>
        </bottom>
        <vertical/>
        <horizontal/>
      </border>
      <protection locked="0" hidden="0"/>
    </dxf>
    <dxf>
      <border outline="0">
        <left style="medium">
          <color indexed="64"/>
        </left>
        <right style="medium">
          <color indexed="64"/>
        </right>
        <top style="medium">
          <color indexed="64"/>
        </top>
        <bottom style="double">
          <color indexed="64"/>
        </bottom>
      </border>
    </dxf>
    <dxf>
      <font>
        <b val="0"/>
        <i val="0"/>
        <strike val="0"/>
        <condense val="0"/>
        <extend val="0"/>
        <outline val="0"/>
        <shadow val="0"/>
        <u val="none"/>
        <vertAlign val="baseline"/>
        <sz val="11"/>
        <color theme="1"/>
        <name val="游ゴシック"/>
        <family val="2"/>
        <charset val="128"/>
        <scheme val="minor"/>
      </font>
      <protection locked="0" hidden="0"/>
    </dxf>
    <dxf>
      <border outline="0">
        <bottom style="double">
          <color indexed="64"/>
        </bottom>
      </border>
    </dxf>
    <dxf>
      <protection locked="0" hidden="0"/>
    </dxf>
    <dxf>
      <font>
        <b val="0"/>
        <i val="0"/>
        <strike val="0"/>
        <condense val="0"/>
        <extend val="0"/>
        <outline val="0"/>
        <shadow val="0"/>
        <u val="none"/>
        <vertAlign val="baseline"/>
        <sz val="11"/>
        <color theme="1"/>
        <name val="游ゴシック"/>
        <family val="2"/>
        <charset val="128"/>
        <scheme val="minor"/>
      </font>
      <numFmt numFmtId="10" formatCode="&quot;¥&quot;#,##0;[Red]&quot;¥&quot;\-#,##0"/>
      <border diagonalUp="0" diagonalDown="0">
        <left style="thin">
          <color indexed="64"/>
        </left>
        <right/>
        <top/>
        <bottom style="thin">
          <color indexed="64"/>
        </bottom>
        <vertical/>
        <horizontal/>
      </border>
      <protection locked="1" hidden="0"/>
    </dxf>
    <dxf>
      <border diagonalUp="0" diagonalDown="0">
        <left style="thin">
          <color indexed="64"/>
        </left>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游ゴシック"/>
        <family val="2"/>
        <charset val="128"/>
        <scheme val="minor"/>
      </font>
      <border diagonalUp="0" diagonalDown="0">
        <left style="thin">
          <color indexed="64"/>
        </left>
        <right/>
        <top/>
        <bottom style="thin">
          <color indexed="64"/>
        </bottom>
        <vertical/>
        <horizontal/>
      </border>
      <protection locked="0" hidden="0"/>
    </dxf>
    <dxf>
      <font>
        <b val="0"/>
        <i val="0"/>
        <strike val="0"/>
        <condense val="0"/>
        <extend val="0"/>
        <outline val="0"/>
        <shadow val="0"/>
        <u val="none"/>
        <vertAlign val="baseline"/>
        <sz val="11"/>
        <color theme="1"/>
        <name val="游ゴシック"/>
        <family val="2"/>
        <charset val="128"/>
        <scheme val="minor"/>
      </font>
      <border diagonalUp="0" diagonalDown="0">
        <left style="thin">
          <color indexed="64"/>
        </left>
        <right/>
        <top/>
        <bottom style="thin">
          <color indexed="64"/>
        </bottom>
        <vertical/>
        <horizontal/>
      </border>
      <protection locked="0" hidden="0"/>
    </dxf>
    <dxf>
      <font>
        <b val="0"/>
        <i val="0"/>
        <strike val="0"/>
        <condense val="0"/>
        <extend val="0"/>
        <outline val="0"/>
        <shadow val="0"/>
        <u val="none"/>
        <vertAlign val="baseline"/>
        <sz val="11"/>
        <color theme="1"/>
        <name val="游ゴシック"/>
        <family val="2"/>
        <charset val="128"/>
        <scheme val="minor"/>
      </font>
      <border diagonalUp="0" diagonalDown="0">
        <left style="thin">
          <color indexed="64"/>
        </left>
        <right/>
        <top/>
        <bottom style="thin">
          <color indexed="64"/>
        </bottom>
        <vertical/>
        <horizontal/>
      </border>
      <protection locked="0" hidden="0"/>
    </dxf>
    <dxf>
      <font>
        <b val="0"/>
        <i val="0"/>
        <strike val="0"/>
        <condense val="0"/>
        <extend val="0"/>
        <outline val="0"/>
        <shadow val="0"/>
        <u val="none"/>
        <vertAlign val="baseline"/>
        <sz val="11"/>
        <color theme="1"/>
        <name val="游ゴシック"/>
        <family val="2"/>
        <charset val="128"/>
        <scheme val="minor"/>
      </font>
      <fill>
        <patternFill patternType="solid">
          <fgColor indexed="64"/>
          <bgColor theme="0" tint="-4.9989318521683403E-2"/>
        </patternFill>
      </fill>
      <border diagonalUp="0" diagonalDown="0">
        <left style="thin">
          <color indexed="64"/>
        </left>
        <right style="thin">
          <color indexed="64"/>
        </right>
        <top/>
        <bottom style="thin">
          <color indexed="64"/>
        </bottom>
        <vertical/>
        <horizontal/>
      </border>
      <protection locked="1" hidden="0"/>
    </dxf>
    <dxf>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游ゴシック"/>
        <family val="2"/>
        <charset val="128"/>
        <scheme val="minor"/>
      </font>
      <border diagonalUp="0" diagonalDown="0">
        <left style="thin">
          <color indexed="64"/>
        </left>
        <right style="thin">
          <color indexed="64"/>
        </right>
        <top style="thin">
          <color indexed="64"/>
        </top>
        <bottom style="thin">
          <color indexed="64"/>
        </bottom>
        <vertical/>
        <horizontal/>
      </border>
      <protection locked="0" hidden="0"/>
    </dxf>
    <dxf>
      <border diagonalUp="0" diagonalDown="0">
        <left style="thin">
          <color indexed="64"/>
        </left>
        <right style="thin">
          <color indexed="64"/>
        </right>
        <top style="thin">
          <color indexed="64"/>
        </top>
        <bottom style="thin">
          <color indexed="64"/>
        </bottom>
        <vertical/>
        <horizontal/>
      </border>
      <protection locked="0" hidden="0"/>
    </dxf>
    <dxf>
      <border diagonalUp="0" diagonalDown="0">
        <left/>
        <right style="thin">
          <color indexed="64"/>
        </right>
        <top style="thin">
          <color indexed="64"/>
        </top>
        <bottom style="thin">
          <color indexed="64"/>
        </bottom>
        <vertical/>
        <horizontal/>
      </border>
      <protection locked="0" hidden="0"/>
    </dxf>
    <dxf>
      <border outline="0">
        <left style="medium">
          <color indexed="64"/>
        </left>
        <right style="medium">
          <color indexed="64"/>
        </right>
        <top style="medium">
          <color indexed="64"/>
        </top>
        <bottom style="double">
          <color indexed="64"/>
        </bottom>
      </border>
    </dxf>
    <dxf>
      <font>
        <b val="0"/>
        <i val="0"/>
        <strike val="0"/>
        <condense val="0"/>
        <extend val="0"/>
        <outline val="0"/>
        <shadow val="0"/>
        <u val="none"/>
        <vertAlign val="baseline"/>
        <sz val="11"/>
        <color theme="1"/>
        <name val="游ゴシック"/>
        <family val="2"/>
        <charset val="128"/>
        <scheme val="minor"/>
      </font>
      <protection locked="0" hidden="0"/>
    </dxf>
    <dxf>
      <border outline="0">
        <bottom style="double">
          <color indexed="64"/>
        </bottom>
      </border>
    </dxf>
    <dxf>
      <protection locked="0" hidden="0"/>
    </dxf>
    <dxf>
      <font>
        <b val="0"/>
        <i val="0"/>
        <strike val="0"/>
        <condense val="0"/>
        <extend val="0"/>
        <outline val="0"/>
        <shadow val="0"/>
        <u val="none"/>
        <vertAlign val="baseline"/>
        <sz val="11"/>
        <color theme="1"/>
        <name val="游ゴシック"/>
        <family val="2"/>
        <charset val="128"/>
        <scheme val="minor"/>
      </font>
      <numFmt numFmtId="10" formatCode="&quot;¥&quot;#,##0;[Red]&quot;¥&quot;\-#,##0"/>
      <border diagonalUp="0" diagonalDown="0">
        <left style="thin">
          <color indexed="64"/>
        </left>
        <right/>
        <top/>
        <bottom style="thin">
          <color indexed="64"/>
        </bottom>
        <vertical/>
        <horizontal/>
      </border>
      <protection locked="1" hidden="0"/>
    </dxf>
    <dxf>
      <border diagonalUp="0" diagonalDown="0">
        <left style="thin">
          <color indexed="64"/>
        </left>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游ゴシック"/>
        <family val="2"/>
        <charset val="128"/>
        <scheme val="minor"/>
      </font>
      <border diagonalUp="0" diagonalDown="0">
        <left style="thin">
          <color indexed="64"/>
        </left>
        <right/>
        <top/>
        <bottom style="thin">
          <color indexed="64"/>
        </bottom>
        <vertical/>
        <horizontal/>
      </border>
      <protection locked="0" hidden="0"/>
    </dxf>
    <dxf>
      <font>
        <b val="0"/>
        <i val="0"/>
        <strike val="0"/>
        <condense val="0"/>
        <extend val="0"/>
        <outline val="0"/>
        <shadow val="0"/>
        <u val="none"/>
        <vertAlign val="baseline"/>
        <sz val="11"/>
        <color theme="1"/>
        <name val="游ゴシック"/>
        <family val="2"/>
        <charset val="128"/>
        <scheme val="minor"/>
      </font>
      <border diagonalUp="0" diagonalDown="0">
        <left style="thin">
          <color indexed="64"/>
        </left>
        <right/>
        <top/>
        <bottom style="thin">
          <color indexed="64"/>
        </bottom>
        <vertical/>
        <horizontal/>
      </border>
      <protection locked="0" hidden="0"/>
    </dxf>
    <dxf>
      <font>
        <b val="0"/>
        <i val="0"/>
        <strike val="0"/>
        <condense val="0"/>
        <extend val="0"/>
        <outline val="0"/>
        <shadow val="0"/>
        <u val="none"/>
        <vertAlign val="baseline"/>
        <sz val="11"/>
        <color theme="1"/>
        <name val="游ゴシック"/>
        <family val="2"/>
        <charset val="128"/>
        <scheme val="minor"/>
      </font>
      <border diagonalUp="0" diagonalDown="0">
        <left style="thin">
          <color indexed="64"/>
        </left>
        <right/>
        <top/>
        <bottom style="thin">
          <color indexed="64"/>
        </bottom>
        <vertical/>
        <horizontal/>
      </border>
      <protection locked="0" hidden="0"/>
    </dxf>
    <dxf>
      <font>
        <b val="0"/>
        <i val="0"/>
        <strike val="0"/>
        <condense val="0"/>
        <extend val="0"/>
        <outline val="0"/>
        <shadow val="0"/>
        <u val="none"/>
        <vertAlign val="baseline"/>
        <sz val="11"/>
        <color theme="1"/>
        <name val="游ゴシック"/>
        <family val="2"/>
        <charset val="128"/>
        <scheme val="minor"/>
      </font>
      <fill>
        <patternFill patternType="solid">
          <fgColor indexed="64"/>
          <bgColor theme="0" tint="-4.9989318521683403E-2"/>
        </patternFill>
      </fill>
      <border diagonalUp="0" diagonalDown="0">
        <left style="thin">
          <color indexed="64"/>
        </left>
        <right style="thin">
          <color indexed="64"/>
        </right>
        <top/>
        <bottom style="thin">
          <color indexed="64"/>
        </bottom>
        <vertical/>
        <horizontal/>
      </border>
      <protection locked="1" hidden="0"/>
    </dxf>
    <dxf>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游ゴシック"/>
        <family val="2"/>
        <charset val="128"/>
        <scheme val="minor"/>
      </font>
      <border diagonalUp="0" diagonalDown="0">
        <left style="thin">
          <color indexed="64"/>
        </left>
        <right style="thin">
          <color indexed="64"/>
        </right>
        <top style="thin">
          <color indexed="64"/>
        </top>
        <bottom style="thin">
          <color indexed="64"/>
        </bottom>
        <vertical/>
        <horizontal/>
      </border>
      <protection locked="0" hidden="0"/>
    </dxf>
    <dxf>
      <border diagonalUp="0" diagonalDown="0">
        <left style="thin">
          <color indexed="64"/>
        </left>
        <right style="thin">
          <color indexed="64"/>
        </right>
        <top style="thin">
          <color indexed="64"/>
        </top>
        <bottom style="thin">
          <color indexed="64"/>
        </bottom>
        <vertical/>
        <horizontal/>
      </border>
      <protection locked="0" hidden="0"/>
    </dxf>
    <dxf>
      <border diagonalUp="0" diagonalDown="0">
        <left/>
        <right style="thin">
          <color indexed="64"/>
        </right>
        <top style="thin">
          <color indexed="64"/>
        </top>
        <bottom style="thin">
          <color indexed="64"/>
        </bottom>
        <vertical/>
        <horizontal/>
      </border>
      <protection locked="0" hidden="0"/>
    </dxf>
    <dxf>
      <border outline="0">
        <left style="medium">
          <color indexed="64"/>
        </left>
        <right style="medium">
          <color indexed="64"/>
        </right>
        <top style="medium">
          <color indexed="64"/>
        </top>
        <bottom style="double">
          <color indexed="64"/>
        </bottom>
      </border>
    </dxf>
    <dxf>
      <font>
        <b val="0"/>
        <i val="0"/>
        <strike val="0"/>
        <condense val="0"/>
        <extend val="0"/>
        <outline val="0"/>
        <shadow val="0"/>
        <u val="none"/>
        <vertAlign val="baseline"/>
        <sz val="11"/>
        <color theme="1"/>
        <name val="游ゴシック"/>
        <family val="2"/>
        <charset val="128"/>
        <scheme val="minor"/>
      </font>
      <protection locked="0" hidden="0"/>
    </dxf>
    <dxf>
      <border outline="0">
        <bottom style="double">
          <color indexed="64"/>
        </bottom>
      </border>
    </dxf>
    <dxf>
      <protection locked="0" hidden="0"/>
    </dxf>
    <dxf>
      <font>
        <b val="0"/>
        <i val="0"/>
        <strike val="0"/>
        <condense val="0"/>
        <extend val="0"/>
        <outline val="0"/>
        <shadow val="0"/>
        <u val="none"/>
        <vertAlign val="baseline"/>
        <sz val="11"/>
        <color theme="1"/>
        <name val="游ゴシック"/>
        <family val="2"/>
        <charset val="128"/>
        <scheme val="minor"/>
      </font>
      <numFmt numFmtId="10" formatCode="&quot;¥&quot;#,##0;[Red]&quot;¥&quot;\-#,##0"/>
      <border diagonalUp="0" diagonalDown="0">
        <left style="thin">
          <color indexed="64"/>
        </left>
        <right/>
        <top/>
        <bottom style="thin">
          <color indexed="64"/>
        </bottom>
        <vertical/>
        <horizontal/>
      </border>
      <protection locked="1" hidden="0"/>
    </dxf>
    <dxf>
      <border diagonalUp="0" diagonalDown="0">
        <left style="thin">
          <color indexed="64"/>
        </left>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游ゴシック"/>
        <family val="2"/>
        <charset val="128"/>
        <scheme val="minor"/>
      </font>
      <border diagonalUp="0" diagonalDown="0">
        <left style="thin">
          <color indexed="64"/>
        </left>
        <right/>
        <top/>
        <bottom style="thin">
          <color indexed="64"/>
        </bottom>
        <vertical/>
        <horizontal/>
      </border>
      <protection locked="0" hidden="0"/>
    </dxf>
    <dxf>
      <font>
        <b val="0"/>
        <i val="0"/>
        <strike val="0"/>
        <condense val="0"/>
        <extend val="0"/>
        <outline val="0"/>
        <shadow val="0"/>
        <u val="none"/>
        <vertAlign val="baseline"/>
        <sz val="11"/>
        <color theme="1"/>
        <name val="游ゴシック"/>
        <family val="2"/>
        <charset val="128"/>
        <scheme val="minor"/>
      </font>
      <border diagonalUp="0" diagonalDown="0">
        <left style="thin">
          <color indexed="64"/>
        </left>
        <right/>
        <top/>
        <bottom style="thin">
          <color indexed="64"/>
        </bottom>
        <vertical/>
        <horizontal/>
      </border>
      <protection locked="0" hidden="0"/>
    </dxf>
    <dxf>
      <font>
        <b val="0"/>
        <i val="0"/>
        <strike val="0"/>
        <condense val="0"/>
        <extend val="0"/>
        <outline val="0"/>
        <shadow val="0"/>
        <u val="none"/>
        <vertAlign val="baseline"/>
        <sz val="11"/>
        <color theme="1"/>
        <name val="游ゴシック"/>
        <family val="2"/>
        <charset val="128"/>
        <scheme val="minor"/>
      </font>
      <border diagonalUp="0" diagonalDown="0">
        <left style="thin">
          <color indexed="64"/>
        </left>
        <right/>
        <top/>
        <bottom style="thin">
          <color indexed="64"/>
        </bottom>
        <vertical/>
        <horizontal/>
      </border>
      <protection locked="0" hidden="0"/>
    </dxf>
    <dxf>
      <font>
        <b val="0"/>
        <i val="0"/>
        <strike val="0"/>
        <condense val="0"/>
        <extend val="0"/>
        <outline val="0"/>
        <shadow val="0"/>
        <u val="none"/>
        <vertAlign val="baseline"/>
        <sz val="11"/>
        <color theme="1"/>
        <name val="游ゴシック"/>
        <family val="2"/>
        <charset val="128"/>
        <scheme val="minor"/>
      </font>
      <fill>
        <patternFill patternType="solid">
          <fgColor indexed="64"/>
          <bgColor theme="0" tint="-4.9989318521683403E-2"/>
        </patternFill>
      </fill>
      <border diagonalUp="0" diagonalDown="0">
        <left style="thin">
          <color indexed="64"/>
        </left>
        <right style="thin">
          <color indexed="64"/>
        </right>
        <top/>
        <bottom style="thin">
          <color indexed="64"/>
        </bottom>
        <vertical/>
        <horizontal/>
      </border>
      <protection locked="1" hidden="0"/>
    </dxf>
    <dxf>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游ゴシック"/>
        <family val="2"/>
        <charset val="128"/>
        <scheme val="minor"/>
      </font>
      <border diagonalUp="0" diagonalDown="0">
        <left style="thin">
          <color indexed="64"/>
        </left>
        <right style="thin">
          <color indexed="64"/>
        </right>
        <top style="thin">
          <color indexed="64"/>
        </top>
        <bottom style="thin">
          <color indexed="64"/>
        </bottom>
        <vertical/>
        <horizontal/>
      </border>
      <protection locked="0" hidden="0"/>
    </dxf>
    <dxf>
      <border diagonalUp="0" diagonalDown="0">
        <left style="thin">
          <color indexed="64"/>
        </left>
        <right style="thin">
          <color indexed="64"/>
        </right>
        <top style="thin">
          <color indexed="64"/>
        </top>
        <bottom style="thin">
          <color indexed="64"/>
        </bottom>
        <vertical/>
        <horizontal/>
      </border>
      <protection locked="0" hidden="0"/>
    </dxf>
    <dxf>
      <border diagonalUp="0" diagonalDown="0">
        <left/>
        <right style="thin">
          <color indexed="64"/>
        </right>
        <top style="thin">
          <color indexed="64"/>
        </top>
        <bottom style="thin">
          <color indexed="64"/>
        </bottom>
        <vertical/>
        <horizontal/>
      </border>
      <protection locked="0" hidden="0"/>
    </dxf>
    <dxf>
      <border outline="0">
        <left style="medium">
          <color indexed="64"/>
        </left>
        <right style="medium">
          <color indexed="64"/>
        </right>
        <top style="medium">
          <color indexed="64"/>
        </top>
        <bottom style="double">
          <color indexed="64"/>
        </bottom>
      </border>
    </dxf>
    <dxf>
      <font>
        <b val="0"/>
        <i val="0"/>
        <strike val="0"/>
        <condense val="0"/>
        <extend val="0"/>
        <outline val="0"/>
        <shadow val="0"/>
        <u val="none"/>
        <vertAlign val="baseline"/>
        <sz val="11"/>
        <color theme="1"/>
        <name val="游ゴシック"/>
        <family val="2"/>
        <charset val="128"/>
        <scheme val="minor"/>
      </font>
      <protection locked="0" hidden="0"/>
    </dxf>
    <dxf>
      <border outline="0">
        <bottom style="double">
          <color indexed="64"/>
        </bottom>
      </border>
    </dxf>
    <dxf>
      <protection locked="0" hidden="0"/>
    </dxf>
    <dxf>
      <font>
        <b val="0"/>
        <i val="0"/>
        <strike val="0"/>
        <condense val="0"/>
        <extend val="0"/>
        <outline val="0"/>
        <shadow val="0"/>
        <u val="none"/>
        <vertAlign val="baseline"/>
        <sz val="11"/>
        <color theme="1"/>
        <name val="游ゴシック"/>
        <family val="2"/>
        <charset val="128"/>
        <scheme val="minor"/>
      </font>
      <numFmt numFmtId="10" formatCode="&quot;¥&quot;#,##0;[Red]&quot;¥&quot;\-#,##0"/>
      <border diagonalUp="0" diagonalDown="0">
        <left style="thin">
          <color indexed="64"/>
        </left>
        <right/>
        <top/>
        <bottom style="thin">
          <color indexed="64"/>
        </bottom>
        <vertical/>
        <horizontal/>
      </border>
      <protection locked="1" hidden="0"/>
    </dxf>
    <dxf>
      <border diagonalUp="0" diagonalDown="0">
        <left style="thin">
          <color indexed="64"/>
        </left>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游ゴシック"/>
        <family val="2"/>
        <charset val="128"/>
        <scheme val="minor"/>
      </font>
      <border diagonalUp="0" diagonalDown="0">
        <left style="thin">
          <color indexed="64"/>
        </left>
        <right/>
        <top/>
        <bottom style="thin">
          <color indexed="64"/>
        </bottom>
        <vertical/>
        <horizontal/>
      </border>
      <protection locked="0" hidden="0"/>
    </dxf>
    <dxf>
      <font>
        <b val="0"/>
        <i val="0"/>
        <strike val="0"/>
        <condense val="0"/>
        <extend val="0"/>
        <outline val="0"/>
        <shadow val="0"/>
        <u val="none"/>
        <vertAlign val="baseline"/>
        <sz val="11"/>
        <color theme="1"/>
        <name val="游ゴシック"/>
        <family val="2"/>
        <charset val="128"/>
        <scheme val="minor"/>
      </font>
      <border diagonalUp="0" diagonalDown="0">
        <left style="thin">
          <color indexed="64"/>
        </left>
        <right/>
        <top/>
        <bottom style="thin">
          <color indexed="64"/>
        </bottom>
        <vertical/>
        <horizontal/>
      </border>
      <protection locked="0" hidden="0"/>
    </dxf>
    <dxf>
      <font>
        <b val="0"/>
        <i val="0"/>
        <strike val="0"/>
        <condense val="0"/>
        <extend val="0"/>
        <outline val="0"/>
        <shadow val="0"/>
        <u val="none"/>
        <vertAlign val="baseline"/>
        <sz val="11"/>
        <color theme="1"/>
        <name val="游ゴシック"/>
        <family val="2"/>
        <charset val="128"/>
        <scheme val="minor"/>
      </font>
      <border diagonalUp="0" diagonalDown="0">
        <left style="thin">
          <color indexed="64"/>
        </left>
        <right/>
        <top/>
        <bottom style="thin">
          <color indexed="64"/>
        </bottom>
        <vertical/>
        <horizontal/>
      </border>
      <protection locked="0" hidden="0"/>
    </dxf>
    <dxf>
      <font>
        <b val="0"/>
        <i val="0"/>
        <strike val="0"/>
        <condense val="0"/>
        <extend val="0"/>
        <outline val="0"/>
        <shadow val="0"/>
        <u val="none"/>
        <vertAlign val="baseline"/>
        <sz val="11"/>
        <color theme="1"/>
        <name val="游ゴシック"/>
        <family val="2"/>
        <charset val="128"/>
        <scheme val="minor"/>
      </font>
      <fill>
        <patternFill patternType="solid">
          <fgColor indexed="64"/>
          <bgColor theme="0" tint="-4.9989318521683403E-2"/>
        </patternFill>
      </fill>
      <border diagonalUp="0" diagonalDown="0">
        <left style="thin">
          <color indexed="64"/>
        </left>
        <right style="thin">
          <color indexed="64"/>
        </right>
        <top/>
        <bottom style="thin">
          <color indexed="64"/>
        </bottom>
        <vertical/>
        <horizontal/>
      </border>
      <protection locked="1" hidden="0"/>
    </dxf>
    <dxf>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游ゴシック"/>
        <family val="2"/>
        <charset val="128"/>
        <scheme val="minor"/>
      </font>
      <border diagonalUp="0" diagonalDown="0">
        <left style="thin">
          <color indexed="64"/>
        </left>
        <right style="thin">
          <color indexed="64"/>
        </right>
        <top style="thin">
          <color indexed="64"/>
        </top>
        <bottom style="thin">
          <color indexed="64"/>
        </bottom>
        <vertical/>
        <horizontal/>
      </border>
      <protection locked="0" hidden="0"/>
    </dxf>
    <dxf>
      <border diagonalUp="0" diagonalDown="0">
        <left style="thin">
          <color indexed="64"/>
        </left>
        <right style="thin">
          <color indexed="64"/>
        </right>
        <top style="thin">
          <color indexed="64"/>
        </top>
        <bottom style="thin">
          <color indexed="64"/>
        </bottom>
        <vertical/>
        <horizontal/>
      </border>
      <protection locked="0" hidden="0"/>
    </dxf>
    <dxf>
      <border diagonalUp="0" diagonalDown="0">
        <left/>
        <right style="thin">
          <color indexed="64"/>
        </right>
        <top style="thin">
          <color indexed="64"/>
        </top>
        <bottom style="thin">
          <color indexed="64"/>
        </bottom>
        <vertical/>
        <horizontal/>
      </border>
      <protection locked="0" hidden="0"/>
    </dxf>
    <dxf>
      <border outline="0">
        <left style="medium">
          <color indexed="64"/>
        </left>
        <right style="medium">
          <color indexed="64"/>
        </right>
        <top style="medium">
          <color indexed="64"/>
        </top>
        <bottom style="double">
          <color indexed="64"/>
        </bottom>
      </border>
    </dxf>
    <dxf>
      <font>
        <b val="0"/>
        <i val="0"/>
        <strike val="0"/>
        <condense val="0"/>
        <extend val="0"/>
        <outline val="0"/>
        <shadow val="0"/>
        <u val="none"/>
        <vertAlign val="baseline"/>
        <sz val="11"/>
        <color theme="1"/>
        <name val="游ゴシック"/>
        <family val="2"/>
        <charset val="128"/>
        <scheme val="minor"/>
      </font>
      <protection locked="0" hidden="0"/>
    </dxf>
    <dxf>
      <border outline="0">
        <bottom style="double">
          <color indexed="64"/>
        </bottom>
      </border>
    </dxf>
    <dxf>
      <protection locked="0" hidden="0"/>
    </dxf>
    <dxf>
      <font>
        <b val="0"/>
        <i val="0"/>
        <strike val="0"/>
        <condense val="0"/>
        <extend val="0"/>
        <outline val="0"/>
        <shadow val="0"/>
        <u val="none"/>
        <vertAlign val="baseline"/>
        <sz val="11"/>
        <color theme="1"/>
        <name val="游ゴシック"/>
        <family val="2"/>
        <charset val="128"/>
        <scheme val="minor"/>
      </font>
      <numFmt numFmtId="10" formatCode="&quot;¥&quot;#,##0;[Red]&quot;¥&quot;\-#,##0"/>
      <border diagonalUp="0" diagonalDown="0">
        <left style="thin">
          <color indexed="64"/>
        </left>
        <right/>
        <top/>
        <bottom style="thin">
          <color indexed="64"/>
        </bottom>
        <vertical/>
        <horizontal/>
      </border>
      <protection locked="1" hidden="0"/>
    </dxf>
    <dxf>
      <border diagonalUp="0" diagonalDown="0">
        <left style="thin">
          <color indexed="64"/>
        </left>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游ゴシック"/>
        <family val="2"/>
        <charset val="128"/>
        <scheme val="minor"/>
      </font>
      <border diagonalUp="0" diagonalDown="0">
        <left style="thin">
          <color indexed="64"/>
        </left>
        <right/>
        <top/>
        <bottom style="thin">
          <color indexed="64"/>
        </bottom>
        <vertical/>
        <horizontal/>
      </border>
      <protection locked="0" hidden="0"/>
    </dxf>
    <dxf>
      <font>
        <b val="0"/>
        <i val="0"/>
        <strike val="0"/>
        <condense val="0"/>
        <extend val="0"/>
        <outline val="0"/>
        <shadow val="0"/>
        <u val="none"/>
        <vertAlign val="baseline"/>
        <sz val="11"/>
        <color theme="1"/>
        <name val="游ゴシック"/>
        <family val="2"/>
        <charset val="128"/>
        <scheme val="minor"/>
      </font>
      <border diagonalUp="0" diagonalDown="0">
        <left style="thin">
          <color indexed="64"/>
        </left>
        <right/>
        <top/>
        <bottom style="thin">
          <color indexed="64"/>
        </bottom>
        <vertical/>
        <horizontal/>
      </border>
      <protection locked="0" hidden="0"/>
    </dxf>
    <dxf>
      <font>
        <b val="0"/>
        <i val="0"/>
        <strike val="0"/>
        <condense val="0"/>
        <extend val="0"/>
        <outline val="0"/>
        <shadow val="0"/>
        <u val="none"/>
        <vertAlign val="baseline"/>
        <sz val="11"/>
        <color theme="1"/>
        <name val="游ゴシック"/>
        <family val="2"/>
        <charset val="128"/>
        <scheme val="minor"/>
      </font>
      <border diagonalUp="0" diagonalDown="0">
        <left style="thin">
          <color indexed="64"/>
        </left>
        <right/>
        <top/>
        <bottom style="thin">
          <color indexed="64"/>
        </bottom>
        <vertical/>
        <horizontal/>
      </border>
      <protection locked="0" hidden="0"/>
    </dxf>
    <dxf>
      <font>
        <b val="0"/>
        <i val="0"/>
        <strike val="0"/>
        <condense val="0"/>
        <extend val="0"/>
        <outline val="0"/>
        <shadow val="0"/>
        <u val="none"/>
        <vertAlign val="baseline"/>
        <sz val="11"/>
        <color theme="1"/>
        <name val="游ゴシック"/>
        <family val="2"/>
        <charset val="128"/>
        <scheme val="minor"/>
      </font>
      <fill>
        <patternFill patternType="solid">
          <fgColor indexed="64"/>
          <bgColor theme="0" tint="-4.9989318521683403E-2"/>
        </patternFill>
      </fill>
      <border diagonalUp="0" diagonalDown="0">
        <left style="thin">
          <color indexed="64"/>
        </left>
        <right style="thin">
          <color indexed="64"/>
        </right>
        <top/>
        <bottom style="thin">
          <color indexed="64"/>
        </bottom>
        <vertical/>
        <horizontal/>
      </border>
      <protection locked="1" hidden="0"/>
    </dxf>
    <dxf>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游ゴシック"/>
        <family val="2"/>
        <charset val="128"/>
        <scheme val="minor"/>
      </font>
      <border diagonalUp="0" diagonalDown="0">
        <left style="thin">
          <color indexed="64"/>
        </left>
        <right style="thin">
          <color indexed="64"/>
        </right>
        <top style="thin">
          <color indexed="64"/>
        </top>
        <bottom style="thin">
          <color indexed="64"/>
        </bottom>
        <vertical/>
        <horizontal/>
      </border>
      <protection locked="0" hidden="0"/>
    </dxf>
    <dxf>
      <border diagonalUp="0" diagonalDown="0">
        <left style="thin">
          <color indexed="64"/>
        </left>
        <right style="thin">
          <color indexed="64"/>
        </right>
        <top style="thin">
          <color indexed="64"/>
        </top>
        <bottom style="thin">
          <color indexed="64"/>
        </bottom>
        <vertical/>
        <horizontal/>
      </border>
      <protection locked="0" hidden="0"/>
    </dxf>
    <dxf>
      <border diagonalUp="0" diagonalDown="0">
        <left/>
        <right style="thin">
          <color indexed="64"/>
        </right>
        <top style="thin">
          <color indexed="64"/>
        </top>
        <bottom style="thin">
          <color indexed="64"/>
        </bottom>
        <vertical/>
        <horizontal/>
      </border>
      <protection locked="0" hidden="0"/>
    </dxf>
    <dxf>
      <border outline="0">
        <left style="medium">
          <color indexed="64"/>
        </left>
        <right style="medium">
          <color indexed="64"/>
        </right>
        <top style="medium">
          <color indexed="64"/>
        </top>
        <bottom style="double">
          <color indexed="64"/>
        </bottom>
      </border>
    </dxf>
    <dxf>
      <font>
        <b val="0"/>
        <i val="0"/>
        <strike val="0"/>
        <condense val="0"/>
        <extend val="0"/>
        <outline val="0"/>
        <shadow val="0"/>
        <u val="none"/>
        <vertAlign val="baseline"/>
        <sz val="11"/>
        <color theme="1"/>
        <name val="游ゴシック"/>
        <family val="2"/>
        <charset val="128"/>
        <scheme val="minor"/>
      </font>
      <protection locked="0" hidden="0"/>
    </dxf>
    <dxf>
      <border outline="0">
        <bottom style="double">
          <color indexed="64"/>
        </bottom>
      </border>
    </dxf>
    <dxf>
      <protection locked="0" hidden="0"/>
    </dxf>
    <dxf>
      <font>
        <b val="0"/>
        <i val="0"/>
        <strike val="0"/>
        <condense val="0"/>
        <extend val="0"/>
        <outline val="0"/>
        <shadow val="0"/>
        <u val="none"/>
        <vertAlign val="baseline"/>
        <sz val="11"/>
        <color theme="1"/>
        <name val="游ゴシック"/>
        <family val="2"/>
        <charset val="128"/>
        <scheme val="minor"/>
      </font>
      <numFmt numFmtId="10" formatCode="&quot;¥&quot;#,##0;[Red]&quot;¥&quot;\-#,##0"/>
      <border diagonalUp="0" diagonalDown="0">
        <left style="thin">
          <color indexed="64"/>
        </left>
        <right/>
        <top/>
        <bottom style="thin">
          <color indexed="64"/>
        </bottom>
        <vertical/>
        <horizontal/>
      </border>
      <protection locked="1" hidden="0"/>
    </dxf>
    <dxf>
      <border diagonalUp="0" diagonalDown="0">
        <left style="thin">
          <color indexed="64"/>
        </left>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游ゴシック"/>
        <family val="2"/>
        <charset val="128"/>
        <scheme val="minor"/>
      </font>
      <border diagonalUp="0" diagonalDown="0">
        <left style="thin">
          <color indexed="64"/>
        </left>
        <right/>
        <top/>
        <bottom style="thin">
          <color indexed="64"/>
        </bottom>
        <vertical/>
        <horizontal/>
      </border>
      <protection locked="0" hidden="0"/>
    </dxf>
    <dxf>
      <font>
        <b val="0"/>
        <i val="0"/>
        <strike val="0"/>
        <condense val="0"/>
        <extend val="0"/>
        <outline val="0"/>
        <shadow val="0"/>
        <u val="none"/>
        <vertAlign val="baseline"/>
        <sz val="11"/>
        <color theme="1"/>
        <name val="游ゴシック"/>
        <family val="2"/>
        <charset val="128"/>
        <scheme val="minor"/>
      </font>
      <border diagonalUp="0" diagonalDown="0">
        <left style="thin">
          <color indexed="64"/>
        </left>
        <right/>
        <top/>
        <bottom style="thin">
          <color indexed="64"/>
        </bottom>
        <vertical/>
        <horizontal/>
      </border>
      <protection locked="0" hidden="0"/>
    </dxf>
    <dxf>
      <font>
        <b val="0"/>
        <i val="0"/>
        <strike val="0"/>
        <condense val="0"/>
        <extend val="0"/>
        <outline val="0"/>
        <shadow val="0"/>
        <u val="none"/>
        <vertAlign val="baseline"/>
        <sz val="11"/>
        <color theme="1"/>
        <name val="游ゴシック"/>
        <family val="2"/>
        <charset val="128"/>
        <scheme val="minor"/>
      </font>
      <border diagonalUp="0" diagonalDown="0">
        <left style="thin">
          <color indexed="64"/>
        </left>
        <right/>
        <top/>
        <bottom style="thin">
          <color indexed="64"/>
        </bottom>
        <vertical/>
        <horizontal/>
      </border>
      <protection locked="0" hidden="0"/>
    </dxf>
    <dxf>
      <font>
        <b val="0"/>
        <i val="0"/>
        <strike val="0"/>
        <condense val="0"/>
        <extend val="0"/>
        <outline val="0"/>
        <shadow val="0"/>
        <u val="none"/>
        <vertAlign val="baseline"/>
        <sz val="11"/>
        <color theme="1"/>
        <name val="游ゴシック"/>
        <family val="2"/>
        <charset val="128"/>
        <scheme val="minor"/>
      </font>
      <fill>
        <patternFill patternType="solid">
          <fgColor indexed="64"/>
          <bgColor theme="0" tint="-4.9989318521683403E-2"/>
        </patternFill>
      </fill>
      <border diagonalUp="0" diagonalDown="0">
        <left style="thin">
          <color indexed="64"/>
        </left>
        <right style="thin">
          <color indexed="64"/>
        </right>
        <top/>
        <bottom style="thin">
          <color indexed="64"/>
        </bottom>
        <vertical/>
        <horizontal/>
      </border>
      <protection locked="1" hidden="0"/>
    </dxf>
    <dxf>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游ゴシック"/>
        <family val="2"/>
        <charset val="128"/>
        <scheme val="minor"/>
      </font>
      <border diagonalUp="0" diagonalDown="0">
        <left style="thin">
          <color indexed="64"/>
        </left>
        <right style="thin">
          <color indexed="64"/>
        </right>
        <top style="thin">
          <color indexed="64"/>
        </top>
        <bottom style="thin">
          <color indexed="64"/>
        </bottom>
        <vertical/>
        <horizontal/>
      </border>
      <protection locked="0" hidden="0"/>
    </dxf>
    <dxf>
      <border diagonalUp="0" diagonalDown="0">
        <left style="thin">
          <color indexed="64"/>
        </left>
        <right style="thin">
          <color indexed="64"/>
        </right>
        <top style="thin">
          <color indexed="64"/>
        </top>
        <bottom style="thin">
          <color indexed="64"/>
        </bottom>
        <vertical/>
        <horizontal/>
      </border>
      <protection locked="0" hidden="0"/>
    </dxf>
    <dxf>
      <border diagonalUp="0" diagonalDown="0">
        <left/>
        <right style="thin">
          <color indexed="64"/>
        </right>
        <top style="thin">
          <color indexed="64"/>
        </top>
        <bottom style="thin">
          <color indexed="64"/>
        </bottom>
        <vertical/>
        <horizontal/>
      </border>
      <protection locked="0" hidden="0"/>
    </dxf>
    <dxf>
      <border outline="0">
        <left style="medium">
          <color indexed="64"/>
        </left>
        <right style="medium">
          <color indexed="64"/>
        </right>
        <top style="medium">
          <color indexed="64"/>
        </top>
        <bottom style="double">
          <color indexed="64"/>
        </bottom>
      </border>
    </dxf>
    <dxf>
      <font>
        <b val="0"/>
        <i val="0"/>
        <strike val="0"/>
        <condense val="0"/>
        <extend val="0"/>
        <outline val="0"/>
        <shadow val="0"/>
        <u val="none"/>
        <vertAlign val="baseline"/>
        <sz val="11"/>
        <color theme="1"/>
        <name val="游ゴシック"/>
        <family val="2"/>
        <charset val="128"/>
        <scheme val="minor"/>
      </font>
      <protection locked="0" hidden="0"/>
    </dxf>
    <dxf>
      <border outline="0">
        <bottom style="double">
          <color indexed="64"/>
        </bottom>
      </border>
    </dxf>
    <dxf>
      <protection locked="0" hidden="0"/>
    </dxf>
    <dxf>
      <font>
        <b val="0"/>
        <i val="0"/>
        <strike val="0"/>
        <condense val="0"/>
        <extend val="0"/>
        <outline val="0"/>
        <shadow val="0"/>
        <u val="none"/>
        <vertAlign val="baseline"/>
        <sz val="11"/>
        <color theme="1"/>
        <name val="游ゴシック"/>
        <family val="2"/>
        <charset val="128"/>
        <scheme val="minor"/>
      </font>
      <numFmt numFmtId="10" formatCode="&quot;¥&quot;#,##0;[Red]&quot;¥&quot;\-#,##0"/>
      <border diagonalUp="0" diagonalDown="0">
        <left style="thin">
          <color indexed="64"/>
        </left>
        <right/>
        <top/>
        <bottom style="thin">
          <color indexed="64"/>
        </bottom>
        <vertical/>
        <horizontal/>
      </border>
      <protection locked="1" hidden="0"/>
    </dxf>
    <dxf>
      <border diagonalUp="0" diagonalDown="0">
        <left style="thin">
          <color indexed="64"/>
        </left>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游ゴシック"/>
        <family val="2"/>
        <charset val="128"/>
        <scheme val="minor"/>
      </font>
      <border diagonalUp="0" diagonalDown="0">
        <left style="thin">
          <color indexed="64"/>
        </left>
        <right/>
        <top/>
        <bottom style="thin">
          <color indexed="64"/>
        </bottom>
        <vertical/>
        <horizontal/>
      </border>
      <protection locked="0" hidden="0"/>
    </dxf>
    <dxf>
      <font>
        <b val="0"/>
        <i val="0"/>
        <strike val="0"/>
        <condense val="0"/>
        <extend val="0"/>
        <outline val="0"/>
        <shadow val="0"/>
        <u val="none"/>
        <vertAlign val="baseline"/>
        <sz val="11"/>
        <color theme="1"/>
        <name val="游ゴシック"/>
        <family val="2"/>
        <charset val="128"/>
        <scheme val="minor"/>
      </font>
      <border diagonalUp="0" diagonalDown="0">
        <left style="thin">
          <color indexed="64"/>
        </left>
        <right/>
        <top/>
        <bottom style="thin">
          <color indexed="64"/>
        </bottom>
        <vertical/>
        <horizontal/>
      </border>
      <protection locked="0" hidden="0"/>
    </dxf>
    <dxf>
      <font>
        <b val="0"/>
        <i val="0"/>
        <strike val="0"/>
        <condense val="0"/>
        <extend val="0"/>
        <outline val="0"/>
        <shadow val="0"/>
        <u val="none"/>
        <vertAlign val="baseline"/>
        <sz val="11"/>
        <color theme="1"/>
        <name val="游ゴシック"/>
        <family val="2"/>
        <charset val="128"/>
        <scheme val="minor"/>
      </font>
      <border diagonalUp="0" diagonalDown="0">
        <left style="thin">
          <color indexed="64"/>
        </left>
        <right/>
        <top/>
        <bottom style="thin">
          <color indexed="64"/>
        </bottom>
        <vertical/>
        <horizontal/>
      </border>
      <protection locked="0" hidden="0"/>
    </dxf>
    <dxf>
      <font>
        <b val="0"/>
        <i val="0"/>
        <strike val="0"/>
        <condense val="0"/>
        <extend val="0"/>
        <outline val="0"/>
        <shadow val="0"/>
        <u val="none"/>
        <vertAlign val="baseline"/>
        <sz val="11"/>
        <color theme="1"/>
        <name val="游ゴシック"/>
        <family val="2"/>
        <charset val="128"/>
        <scheme val="minor"/>
      </font>
      <fill>
        <patternFill patternType="solid">
          <fgColor indexed="64"/>
          <bgColor theme="0" tint="-4.9989318521683403E-2"/>
        </patternFill>
      </fill>
      <border diagonalUp="0" diagonalDown="0">
        <left style="thin">
          <color indexed="64"/>
        </left>
        <right style="thin">
          <color indexed="64"/>
        </right>
        <top/>
        <bottom style="thin">
          <color indexed="64"/>
        </bottom>
        <vertical/>
        <horizontal/>
      </border>
      <protection locked="1" hidden="0"/>
    </dxf>
    <dxf>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游ゴシック"/>
        <family val="2"/>
        <charset val="128"/>
        <scheme val="minor"/>
      </font>
      <border diagonalUp="0" diagonalDown="0">
        <left style="thin">
          <color indexed="64"/>
        </left>
        <right style="thin">
          <color indexed="64"/>
        </right>
        <top style="thin">
          <color indexed="64"/>
        </top>
        <bottom style="thin">
          <color indexed="64"/>
        </bottom>
        <vertical/>
        <horizontal/>
      </border>
      <protection locked="0" hidden="0"/>
    </dxf>
    <dxf>
      <border diagonalUp="0" diagonalDown="0">
        <left style="thin">
          <color indexed="64"/>
        </left>
        <right style="thin">
          <color indexed="64"/>
        </right>
        <top style="thin">
          <color indexed="64"/>
        </top>
        <bottom style="thin">
          <color indexed="64"/>
        </bottom>
        <vertical/>
        <horizontal/>
      </border>
      <protection locked="0" hidden="0"/>
    </dxf>
    <dxf>
      <border diagonalUp="0" diagonalDown="0">
        <left/>
        <right style="thin">
          <color indexed="64"/>
        </right>
        <top style="thin">
          <color indexed="64"/>
        </top>
        <bottom style="thin">
          <color indexed="64"/>
        </bottom>
        <vertical/>
        <horizontal/>
      </border>
      <protection locked="0" hidden="0"/>
    </dxf>
    <dxf>
      <border outline="0">
        <left style="medium">
          <color indexed="64"/>
        </left>
        <right style="medium">
          <color indexed="64"/>
        </right>
        <top style="medium">
          <color indexed="64"/>
        </top>
        <bottom style="double">
          <color indexed="64"/>
        </bottom>
      </border>
    </dxf>
    <dxf>
      <font>
        <b val="0"/>
        <i val="0"/>
        <strike val="0"/>
        <condense val="0"/>
        <extend val="0"/>
        <outline val="0"/>
        <shadow val="0"/>
        <u val="none"/>
        <vertAlign val="baseline"/>
        <sz val="11"/>
        <color theme="1"/>
        <name val="游ゴシック"/>
        <family val="2"/>
        <charset val="128"/>
        <scheme val="minor"/>
      </font>
      <protection locked="0" hidden="0"/>
    </dxf>
    <dxf>
      <border outline="0">
        <bottom style="double">
          <color indexed="64"/>
        </bottom>
      </border>
    </dxf>
    <dxf>
      <protection locked="0" hidden="0"/>
    </dxf>
    <dxf>
      <font>
        <b val="0"/>
        <i val="0"/>
        <strike val="0"/>
        <condense val="0"/>
        <extend val="0"/>
        <outline val="0"/>
        <shadow val="0"/>
        <u val="none"/>
        <vertAlign val="baseline"/>
        <sz val="11"/>
        <color theme="1"/>
        <name val="游ゴシック"/>
        <family val="2"/>
        <charset val="128"/>
        <scheme val="minor"/>
      </font>
      <numFmt numFmtId="10" formatCode="&quot;¥&quot;#,##0;[Red]&quot;¥&quot;\-#,##0"/>
      <border diagonalUp="0" diagonalDown="0">
        <left style="thin">
          <color indexed="64"/>
        </left>
        <right/>
        <top/>
        <bottom style="thin">
          <color indexed="64"/>
        </bottom>
        <vertical/>
        <horizontal/>
      </border>
      <protection locked="1" hidden="0"/>
    </dxf>
    <dxf>
      <border diagonalUp="0" diagonalDown="0">
        <left style="thin">
          <color indexed="64"/>
        </left>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游ゴシック"/>
        <family val="2"/>
        <charset val="128"/>
        <scheme val="minor"/>
      </font>
      <border diagonalUp="0" diagonalDown="0">
        <left style="thin">
          <color indexed="64"/>
        </left>
        <right/>
        <top/>
        <bottom style="thin">
          <color indexed="64"/>
        </bottom>
        <vertical/>
        <horizontal/>
      </border>
      <protection locked="0" hidden="0"/>
    </dxf>
    <dxf>
      <font>
        <b val="0"/>
        <i val="0"/>
        <strike val="0"/>
        <condense val="0"/>
        <extend val="0"/>
        <outline val="0"/>
        <shadow val="0"/>
        <u val="none"/>
        <vertAlign val="baseline"/>
        <sz val="11"/>
        <color theme="1"/>
        <name val="游ゴシック"/>
        <family val="2"/>
        <charset val="128"/>
        <scheme val="minor"/>
      </font>
      <border diagonalUp="0" diagonalDown="0">
        <left style="thin">
          <color indexed="64"/>
        </left>
        <right/>
        <top/>
        <bottom style="thin">
          <color indexed="64"/>
        </bottom>
        <vertical/>
        <horizontal/>
      </border>
      <protection locked="0" hidden="0"/>
    </dxf>
    <dxf>
      <font>
        <b val="0"/>
        <i val="0"/>
        <strike val="0"/>
        <condense val="0"/>
        <extend val="0"/>
        <outline val="0"/>
        <shadow val="0"/>
        <u val="none"/>
        <vertAlign val="baseline"/>
        <sz val="11"/>
        <color theme="1"/>
        <name val="游ゴシック"/>
        <family val="2"/>
        <charset val="128"/>
        <scheme val="minor"/>
      </font>
      <border diagonalUp="0" diagonalDown="0">
        <left style="thin">
          <color indexed="64"/>
        </left>
        <right/>
        <top/>
        <bottom style="thin">
          <color indexed="64"/>
        </bottom>
        <vertical/>
        <horizontal/>
      </border>
      <protection locked="0" hidden="0"/>
    </dxf>
    <dxf>
      <font>
        <b val="0"/>
        <i val="0"/>
        <strike val="0"/>
        <condense val="0"/>
        <extend val="0"/>
        <outline val="0"/>
        <shadow val="0"/>
        <u val="none"/>
        <vertAlign val="baseline"/>
        <sz val="11"/>
        <color theme="1"/>
        <name val="游ゴシック"/>
        <family val="2"/>
        <charset val="128"/>
        <scheme val="minor"/>
      </font>
      <fill>
        <patternFill patternType="solid">
          <fgColor indexed="64"/>
          <bgColor theme="0" tint="-4.9989318521683403E-2"/>
        </patternFill>
      </fill>
      <border diagonalUp="0" diagonalDown="0">
        <left style="thin">
          <color indexed="64"/>
        </left>
        <right style="thin">
          <color indexed="64"/>
        </right>
        <top/>
        <bottom style="thin">
          <color indexed="64"/>
        </bottom>
        <vertical/>
        <horizontal/>
      </border>
      <protection locked="1" hidden="0"/>
    </dxf>
    <dxf>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游ゴシック"/>
        <family val="2"/>
        <charset val="128"/>
        <scheme val="minor"/>
      </font>
      <border diagonalUp="0" diagonalDown="0">
        <left style="thin">
          <color indexed="64"/>
        </left>
        <right style="thin">
          <color indexed="64"/>
        </right>
        <top style="thin">
          <color indexed="64"/>
        </top>
        <bottom style="thin">
          <color indexed="64"/>
        </bottom>
        <vertical/>
        <horizontal/>
      </border>
      <protection locked="0" hidden="0"/>
    </dxf>
    <dxf>
      <border diagonalUp="0" diagonalDown="0">
        <left style="thin">
          <color indexed="64"/>
        </left>
        <right style="thin">
          <color indexed="64"/>
        </right>
        <top style="thin">
          <color indexed="64"/>
        </top>
        <bottom style="thin">
          <color indexed="64"/>
        </bottom>
        <vertical/>
        <horizontal/>
      </border>
      <protection locked="0" hidden="0"/>
    </dxf>
    <dxf>
      <border diagonalUp="0" diagonalDown="0">
        <left/>
        <right style="thin">
          <color indexed="64"/>
        </right>
        <top style="thin">
          <color indexed="64"/>
        </top>
        <bottom style="thin">
          <color indexed="64"/>
        </bottom>
        <vertical/>
        <horizontal/>
      </border>
      <protection locked="0" hidden="0"/>
    </dxf>
    <dxf>
      <border outline="0">
        <left style="medium">
          <color indexed="64"/>
        </left>
        <right style="medium">
          <color indexed="64"/>
        </right>
        <top style="medium">
          <color indexed="64"/>
        </top>
        <bottom style="double">
          <color indexed="64"/>
        </bottom>
      </border>
    </dxf>
    <dxf>
      <font>
        <b val="0"/>
        <i val="0"/>
        <strike val="0"/>
        <condense val="0"/>
        <extend val="0"/>
        <outline val="0"/>
        <shadow val="0"/>
        <u val="none"/>
        <vertAlign val="baseline"/>
        <sz val="11"/>
        <color theme="1"/>
        <name val="游ゴシック"/>
        <family val="2"/>
        <charset val="128"/>
        <scheme val="minor"/>
      </font>
      <protection locked="0" hidden="0"/>
    </dxf>
    <dxf>
      <border outline="0">
        <bottom style="double">
          <color indexed="64"/>
        </bottom>
      </border>
    </dxf>
    <dxf>
      <protection locked="0" hidden="0"/>
    </dxf>
    <dxf>
      <font>
        <b val="0"/>
        <i val="0"/>
        <strike val="0"/>
        <condense val="0"/>
        <extend val="0"/>
        <outline val="0"/>
        <shadow val="0"/>
        <u val="none"/>
        <vertAlign val="baseline"/>
        <sz val="11"/>
        <color theme="1"/>
        <name val="游ゴシック"/>
        <family val="2"/>
        <charset val="128"/>
        <scheme val="minor"/>
      </font>
      <numFmt numFmtId="10" formatCode="&quot;¥&quot;#,##0;[Red]&quot;¥&quot;\-#,##0"/>
      <border diagonalUp="0" diagonalDown="0">
        <left style="thin">
          <color indexed="64"/>
        </left>
        <right/>
        <top/>
        <bottom style="thin">
          <color indexed="64"/>
        </bottom>
        <vertical/>
        <horizontal/>
      </border>
      <protection locked="1" hidden="0"/>
    </dxf>
    <dxf>
      <border diagonalUp="0" diagonalDown="0">
        <left style="thin">
          <color indexed="64"/>
        </left>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游ゴシック"/>
        <family val="2"/>
        <charset val="128"/>
        <scheme val="minor"/>
      </font>
      <border diagonalUp="0" diagonalDown="0">
        <left style="thin">
          <color indexed="64"/>
        </left>
        <right/>
        <top/>
        <bottom style="thin">
          <color indexed="64"/>
        </bottom>
        <vertical/>
        <horizontal/>
      </border>
      <protection locked="0" hidden="0"/>
    </dxf>
    <dxf>
      <font>
        <b val="0"/>
        <i val="0"/>
        <strike val="0"/>
        <condense val="0"/>
        <extend val="0"/>
        <outline val="0"/>
        <shadow val="0"/>
        <u val="none"/>
        <vertAlign val="baseline"/>
        <sz val="11"/>
        <color theme="1"/>
        <name val="游ゴシック"/>
        <family val="2"/>
        <charset val="128"/>
        <scheme val="minor"/>
      </font>
      <border diagonalUp="0" diagonalDown="0">
        <left style="thin">
          <color indexed="64"/>
        </left>
        <right/>
        <top/>
        <bottom style="thin">
          <color indexed="64"/>
        </bottom>
        <vertical/>
        <horizontal/>
      </border>
      <protection locked="0" hidden="0"/>
    </dxf>
    <dxf>
      <font>
        <b val="0"/>
        <i val="0"/>
        <strike val="0"/>
        <condense val="0"/>
        <extend val="0"/>
        <outline val="0"/>
        <shadow val="0"/>
        <u val="none"/>
        <vertAlign val="baseline"/>
        <sz val="11"/>
        <color theme="1"/>
        <name val="游ゴシック"/>
        <family val="2"/>
        <charset val="128"/>
        <scheme val="minor"/>
      </font>
      <border diagonalUp="0" diagonalDown="0">
        <left style="thin">
          <color indexed="64"/>
        </left>
        <right/>
        <top/>
        <bottom style="thin">
          <color indexed="64"/>
        </bottom>
        <vertical/>
        <horizontal/>
      </border>
      <protection locked="0" hidden="0"/>
    </dxf>
    <dxf>
      <font>
        <b val="0"/>
        <i val="0"/>
        <strike val="0"/>
        <condense val="0"/>
        <extend val="0"/>
        <outline val="0"/>
        <shadow val="0"/>
        <u val="none"/>
        <vertAlign val="baseline"/>
        <sz val="11"/>
        <color theme="1"/>
        <name val="游ゴシック"/>
        <family val="2"/>
        <charset val="128"/>
        <scheme val="minor"/>
      </font>
      <fill>
        <patternFill patternType="solid">
          <fgColor indexed="64"/>
          <bgColor theme="0" tint="-4.9989318521683403E-2"/>
        </patternFill>
      </fill>
      <border diagonalUp="0" diagonalDown="0">
        <left style="thin">
          <color indexed="64"/>
        </left>
        <right style="thin">
          <color indexed="64"/>
        </right>
        <top/>
        <bottom style="thin">
          <color indexed="64"/>
        </bottom>
        <vertical/>
        <horizontal/>
      </border>
      <protection locked="1" hidden="0"/>
    </dxf>
    <dxf>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游ゴシック"/>
        <family val="2"/>
        <charset val="128"/>
        <scheme val="minor"/>
      </font>
      <border diagonalUp="0" diagonalDown="0">
        <left style="thin">
          <color indexed="64"/>
        </left>
        <right style="thin">
          <color indexed="64"/>
        </right>
        <top style="thin">
          <color indexed="64"/>
        </top>
        <bottom style="thin">
          <color indexed="64"/>
        </bottom>
        <vertical/>
        <horizontal/>
      </border>
      <protection locked="0" hidden="0"/>
    </dxf>
    <dxf>
      <border diagonalUp="0" diagonalDown="0">
        <left style="thin">
          <color indexed="64"/>
        </left>
        <right style="thin">
          <color indexed="64"/>
        </right>
        <top style="thin">
          <color indexed="64"/>
        </top>
        <bottom style="thin">
          <color indexed="64"/>
        </bottom>
        <vertical/>
        <horizontal/>
      </border>
      <protection locked="0" hidden="0"/>
    </dxf>
    <dxf>
      <border diagonalUp="0" diagonalDown="0">
        <left/>
        <right style="thin">
          <color indexed="64"/>
        </right>
        <top style="thin">
          <color indexed="64"/>
        </top>
        <bottom style="thin">
          <color indexed="64"/>
        </bottom>
        <vertical/>
        <horizontal/>
      </border>
      <protection locked="0" hidden="0"/>
    </dxf>
    <dxf>
      <border outline="0">
        <left style="medium">
          <color indexed="64"/>
        </left>
        <right style="medium">
          <color indexed="64"/>
        </right>
        <top style="medium">
          <color indexed="64"/>
        </top>
        <bottom style="double">
          <color indexed="64"/>
        </bottom>
      </border>
    </dxf>
    <dxf>
      <font>
        <b val="0"/>
        <i val="0"/>
        <strike val="0"/>
        <condense val="0"/>
        <extend val="0"/>
        <outline val="0"/>
        <shadow val="0"/>
        <u val="none"/>
        <vertAlign val="baseline"/>
        <sz val="11"/>
        <color theme="1"/>
        <name val="游ゴシック"/>
        <family val="2"/>
        <charset val="128"/>
        <scheme val="minor"/>
      </font>
      <protection locked="0" hidden="0"/>
    </dxf>
    <dxf>
      <border outline="0">
        <bottom style="double">
          <color indexed="64"/>
        </bottom>
      </border>
    </dxf>
    <dxf>
      <protection locked="0" hidden="0"/>
    </dxf>
    <dxf>
      <font>
        <b val="0"/>
        <i val="0"/>
        <strike val="0"/>
        <condense val="0"/>
        <extend val="0"/>
        <outline val="0"/>
        <shadow val="0"/>
        <u val="none"/>
        <vertAlign val="baseline"/>
        <sz val="11"/>
        <color theme="1"/>
        <name val="游ゴシック"/>
        <family val="2"/>
        <charset val="128"/>
        <scheme val="minor"/>
      </font>
      <numFmt numFmtId="10" formatCode="&quot;¥&quot;#,##0;[Red]&quot;¥&quot;\-#,##0"/>
      <border diagonalUp="0" diagonalDown="0">
        <left style="thin">
          <color indexed="64"/>
        </left>
        <right/>
        <top/>
        <bottom style="thin">
          <color indexed="64"/>
        </bottom>
        <vertical/>
        <horizontal/>
      </border>
      <protection locked="1" hidden="0"/>
    </dxf>
    <dxf>
      <border diagonalUp="0" diagonalDown="0">
        <left style="thin">
          <color indexed="64"/>
        </left>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游ゴシック"/>
        <family val="2"/>
        <charset val="128"/>
        <scheme val="minor"/>
      </font>
      <border diagonalUp="0" diagonalDown="0">
        <left style="thin">
          <color indexed="64"/>
        </left>
        <right/>
        <top/>
        <bottom style="thin">
          <color indexed="64"/>
        </bottom>
        <vertical/>
        <horizontal/>
      </border>
      <protection locked="0" hidden="0"/>
    </dxf>
    <dxf>
      <font>
        <b val="0"/>
        <i val="0"/>
        <strike val="0"/>
        <condense val="0"/>
        <extend val="0"/>
        <outline val="0"/>
        <shadow val="0"/>
        <u val="none"/>
        <vertAlign val="baseline"/>
        <sz val="11"/>
        <color theme="1"/>
        <name val="游ゴシック"/>
        <family val="2"/>
        <charset val="128"/>
        <scheme val="minor"/>
      </font>
      <border diagonalUp="0" diagonalDown="0">
        <left style="thin">
          <color indexed="64"/>
        </left>
        <right/>
        <top/>
        <bottom style="thin">
          <color indexed="64"/>
        </bottom>
        <vertical/>
        <horizontal/>
      </border>
      <protection locked="0" hidden="0"/>
    </dxf>
    <dxf>
      <font>
        <b val="0"/>
        <i val="0"/>
        <strike val="0"/>
        <condense val="0"/>
        <extend val="0"/>
        <outline val="0"/>
        <shadow val="0"/>
        <u val="none"/>
        <vertAlign val="baseline"/>
        <sz val="11"/>
        <color theme="1"/>
        <name val="游ゴシック"/>
        <family val="2"/>
        <charset val="128"/>
        <scheme val="minor"/>
      </font>
      <border diagonalUp="0" diagonalDown="0">
        <left style="thin">
          <color indexed="64"/>
        </left>
        <right/>
        <top/>
        <bottom style="thin">
          <color indexed="64"/>
        </bottom>
        <vertical/>
        <horizontal/>
      </border>
      <protection locked="0" hidden="0"/>
    </dxf>
    <dxf>
      <font>
        <b val="0"/>
        <i val="0"/>
        <strike val="0"/>
        <condense val="0"/>
        <extend val="0"/>
        <outline val="0"/>
        <shadow val="0"/>
        <u val="none"/>
        <vertAlign val="baseline"/>
        <sz val="11"/>
        <color theme="1"/>
        <name val="游ゴシック"/>
        <family val="2"/>
        <charset val="128"/>
        <scheme val="minor"/>
      </font>
      <fill>
        <patternFill patternType="solid">
          <fgColor indexed="64"/>
          <bgColor theme="0" tint="-4.9989318521683403E-2"/>
        </patternFill>
      </fill>
      <border diagonalUp="0" diagonalDown="0">
        <left style="thin">
          <color indexed="64"/>
        </left>
        <right style="thin">
          <color indexed="64"/>
        </right>
        <top/>
        <bottom style="thin">
          <color indexed="64"/>
        </bottom>
        <vertical/>
        <horizontal/>
      </border>
      <protection locked="1" hidden="0"/>
    </dxf>
    <dxf>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游ゴシック"/>
        <family val="2"/>
        <charset val="128"/>
        <scheme val="minor"/>
      </font>
      <border diagonalUp="0" diagonalDown="0">
        <left style="thin">
          <color indexed="64"/>
        </left>
        <right style="thin">
          <color indexed="64"/>
        </right>
        <top style="thin">
          <color indexed="64"/>
        </top>
        <bottom style="thin">
          <color indexed="64"/>
        </bottom>
        <vertical/>
        <horizontal/>
      </border>
      <protection locked="0" hidden="0"/>
    </dxf>
    <dxf>
      <border diagonalUp="0" diagonalDown="0">
        <left style="thin">
          <color indexed="64"/>
        </left>
        <right style="thin">
          <color indexed="64"/>
        </right>
        <top style="thin">
          <color indexed="64"/>
        </top>
        <bottom style="thin">
          <color indexed="64"/>
        </bottom>
        <vertical/>
        <horizontal/>
      </border>
      <protection locked="0" hidden="0"/>
    </dxf>
    <dxf>
      <border diagonalUp="0" diagonalDown="0">
        <left/>
        <right style="thin">
          <color indexed="64"/>
        </right>
        <top style="thin">
          <color indexed="64"/>
        </top>
        <bottom style="thin">
          <color indexed="64"/>
        </bottom>
        <vertical/>
        <horizontal/>
      </border>
      <protection locked="0" hidden="0"/>
    </dxf>
    <dxf>
      <border outline="0">
        <left style="medium">
          <color indexed="64"/>
        </left>
        <right style="medium">
          <color indexed="64"/>
        </right>
        <top style="medium">
          <color indexed="64"/>
        </top>
        <bottom style="double">
          <color indexed="64"/>
        </bottom>
      </border>
    </dxf>
    <dxf>
      <font>
        <b val="0"/>
        <i val="0"/>
        <strike val="0"/>
        <condense val="0"/>
        <extend val="0"/>
        <outline val="0"/>
        <shadow val="0"/>
        <u val="none"/>
        <vertAlign val="baseline"/>
        <sz val="11"/>
        <color theme="1"/>
        <name val="游ゴシック"/>
        <family val="2"/>
        <charset val="128"/>
        <scheme val="minor"/>
      </font>
      <protection locked="0" hidden="0"/>
    </dxf>
    <dxf>
      <border outline="0">
        <bottom style="double">
          <color indexed="64"/>
        </bottom>
      </border>
    </dxf>
    <dxf>
      <protection locked="0" hidden="0"/>
    </dxf>
    <dxf>
      <font>
        <b val="0"/>
        <i val="0"/>
        <strike val="0"/>
        <condense val="0"/>
        <extend val="0"/>
        <outline val="0"/>
        <shadow val="0"/>
        <u val="none"/>
        <vertAlign val="baseline"/>
        <sz val="11"/>
        <color theme="1"/>
        <name val="游ゴシック"/>
        <family val="2"/>
        <charset val="128"/>
        <scheme val="minor"/>
      </font>
      <fill>
        <patternFill patternType="solid">
          <fgColor indexed="64"/>
          <bgColor theme="0" tint="-4.9989318521683403E-2"/>
        </patternFill>
      </fill>
      <border diagonalUp="0" diagonalDown="0">
        <left style="thin">
          <color indexed="64"/>
        </left>
        <right/>
      </border>
      <protection locked="1" hidden="0"/>
    </dxf>
    <dxf>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theme="1"/>
        <name val="游ゴシック"/>
        <family val="2"/>
        <charset val="128"/>
        <scheme val="minor"/>
      </font>
      <border diagonalUp="0" diagonalDown="0">
        <left style="thin">
          <color indexed="64"/>
        </left>
        <right/>
        <top style="thin">
          <color indexed="64"/>
        </top>
        <bottom/>
        <vertical/>
        <horizontal/>
      </border>
      <protection locked="1" hidden="1"/>
    </dxf>
    <dxf>
      <font>
        <b val="0"/>
        <i val="0"/>
        <strike val="0"/>
        <condense val="0"/>
        <extend val="0"/>
        <outline val="0"/>
        <shadow val="0"/>
        <u val="none"/>
        <vertAlign val="baseline"/>
        <sz val="11"/>
        <color theme="1"/>
        <name val="游ゴシック"/>
        <family val="2"/>
        <charset val="128"/>
        <scheme val="minor"/>
      </font>
      <numFmt numFmtId="10" formatCode="&quot;¥&quot;#,##0;[Red]&quot;¥&quot;\-#,##0"/>
      <border diagonalUp="0" diagonalDown="0">
        <left style="thin">
          <color indexed="64"/>
        </left>
        <right/>
        <top style="thin">
          <color indexed="64"/>
        </top>
        <bottom/>
        <vertical/>
        <horizontal/>
      </border>
      <protection locked="1" hidden="1"/>
    </dxf>
    <dxf>
      <font>
        <b val="0"/>
        <i val="0"/>
        <strike val="0"/>
        <condense val="0"/>
        <extend val="0"/>
        <outline val="0"/>
        <shadow val="0"/>
        <u val="none"/>
        <vertAlign val="baseline"/>
        <sz val="11"/>
        <color theme="1"/>
        <name val="游ゴシック"/>
        <family val="2"/>
        <charset val="128"/>
        <scheme val="minor"/>
      </font>
      <numFmt numFmtId="10" formatCode="&quot;¥&quot;#,##0;[Red]&quot;¥&quot;\-#,##0"/>
      <border diagonalUp="0" diagonalDown="0">
        <left/>
        <right/>
        <top style="thin">
          <color indexed="64"/>
        </top>
        <bottom/>
      </border>
      <protection locked="1" hidden="1"/>
    </dxf>
    <dxf>
      <font>
        <b val="0"/>
        <i val="0"/>
        <strike val="0"/>
        <condense val="0"/>
        <extend val="0"/>
        <outline val="0"/>
        <shadow val="0"/>
        <u val="none"/>
        <vertAlign val="baseline"/>
        <sz val="11"/>
        <color theme="1"/>
        <name val="游ゴシック"/>
        <family val="2"/>
        <charset val="128"/>
        <scheme val="minor"/>
      </font>
      <numFmt numFmtId="10" formatCode="&quot;¥&quot;#,##0;[Red]&quot;¥&quot;\-#,##0"/>
      <fill>
        <patternFill patternType="solid">
          <fgColor indexed="64"/>
          <bgColor theme="0" tint="-4.9989318521683403E-2"/>
        </patternFill>
      </fill>
      <border diagonalUp="0" diagonalDown="0">
        <left style="thin">
          <color indexed="64"/>
        </left>
        <right/>
        <top style="thin">
          <color indexed="64"/>
        </top>
        <bottom/>
      </border>
      <protection locked="1" hidden="0"/>
    </dxf>
    <dxf>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theme="1"/>
        <name val="游ゴシック"/>
        <family val="2"/>
        <charset val="128"/>
        <scheme val="minor"/>
      </font>
      <border diagonalUp="0" diagonalDown="0">
        <left style="thin">
          <color indexed="64"/>
        </left>
        <right/>
        <top style="thin">
          <color indexed="64"/>
        </top>
        <bottom/>
        <vertical/>
        <horizontal/>
      </border>
      <protection locked="0" hidden="0"/>
    </dxf>
    <dxf>
      <border diagonalUp="0" diagonalDown="0">
        <left style="thin">
          <color indexed="64"/>
        </left>
        <right/>
        <top style="thin">
          <color indexed="64"/>
        </top>
        <bottom/>
        <vertical/>
        <horizontal/>
      </border>
      <protection locked="0" hidden="0"/>
    </dxf>
    <dxf>
      <border diagonalUp="0" diagonalDown="0">
        <left/>
        <right/>
        <top style="thin">
          <color indexed="64"/>
        </top>
        <bottom/>
        <vertical/>
        <horizontal/>
      </border>
      <protection locked="0" hidden="0"/>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1"/>
        <color theme="1"/>
        <name val="游ゴシック"/>
        <family val="2"/>
        <charset val="128"/>
        <scheme val="minor"/>
      </font>
      <protection locked="1" hidden="1"/>
    </dxf>
    <dxf>
      <protection locked="0" hidden="0"/>
    </dxf>
    <dxf>
      <font>
        <b val="0"/>
        <i val="0"/>
        <strike val="0"/>
        <condense val="0"/>
        <extend val="0"/>
        <outline val="0"/>
        <shadow val="0"/>
        <u val="none"/>
        <vertAlign val="baseline"/>
        <sz val="11"/>
        <color theme="1"/>
        <name val="游ゴシック Medium"/>
        <family val="3"/>
        <charset val="128"/>
        <scheme val="none"/>
      </font>
      <numFmt numFmtId="10" formatCode="&quot;¥&quot;#,##0;[Red]&quot;¥&quot;\-#,##0"/>
      <fill>
        <patternFill patternType="solid">
          <fgColor indexed="64"/>
          <bgColor theme="0" tint="-4.9989318521683403E-2"/>
        </patternFill>
      </fill>
      <border diagonalUp="0" diagonalDown="0" outline="0">
        <left style="thin">
          <color indexed="64"/>
        </left>
        <right/>
        <top/>
        <bottom/>
      </border>
    </dxf>
    <dxf>
      <font>
        <b val="0"/>
        <i val="0"/>
        <strike val="0"/>
        <condense val="0"/>
        <extend val="0"/>
        <outline val="0"/>
        <shadow val="0"/>
        <u val="none"/>
        <vertAlign val="baseline"/>
        <sz val="11"/>
        <color theme="1"/>
        <name val="游ゴシック Medium"/>
        <family val="3"/>
        <charset val="128"/>
        <scheme val="none"/>
      </font>
      <numFmt numFmtId="10" formatCode="&quot;¥&quot;#,##0;[Red]&quot;¥&quot;\-#,##0"/>
      <fill>
        <patternFill>
          <fgColor indexed="64"/>
          <bgColor theme="0" tint="-4.9989318521683403E-2"/>
        </patternFill>
      </fill>
      <border diagonalUp="0" diagonalDown="0">
        <left style="medium">
          <color indexed="64"/>
        </left>
        <right/>
        <top style="thin">
          <color indexed="64"/>
        </top>
        <bottom/>
      </border>
      <protection locked="1" hidden="0"/>
    </dxf>
    <dxf>
      <font>
        <b val="0"/>
        <i val="0"/>
        <strike val="0"/>
        <condense val="0"/>
        <extend val="0"/>
        <outline val="0"/>
        <shadow val="0"/>
        <u val="none"/>
        <vertAlign val="baseline"/>
        <sz val="11"/>
        <color theme="1"/>
        <name val="游ゴシック"/>
        <family val="2"/>
        <charset val="128"/>
        <scheme val="minor"/>
      </font>
      <numFmt numFmtId="10" formatCode="&quot;¥&quot;#,##0;[Red]&quot;¥&quot;\-#,##0"/>
      <fill>
        <patternFill patternType="solid">
          <fgColor indexed="64"/>
          <bgColor theme="0" tint="-4.9989318521683403E-2"/>
        </patternFill>
      </fill>
      <border diagonalUp="0" diagonalDown="0" outline="0">
        <left style="thin">
          <color indexed="64"/>
        </left>
        <right style="medium">
          <color indexed="64"/>
        </right>
        <top style="double">
          <color indexed="64"/>
        </top>
        <bottom style="medium">
          <color indexed="64"/>
        </bottom>
      </border>
    </dxf>
    <dxf>
      <font>
        <b val="0"/>
        <i val="0"/>
        <strike val="0"/>
        <condense val="0"/>
        <extend val="0"/>
        <outline val="0"/>
        <shadow val="0"/>
        <u val="none"/>
        <vertAlign val="baseline"/>
        <sz val="11"/>
        <color theme="1"/>
        <name val="游ゴシック Medium"/>
        <family val="3"/>
        <charset val="128"/>
        <scheme val="none"/>
      </font>
      <numFmt numFmtId="32" formatCode="_ &quot;¥&quot;* #,##0_ ;_ &quot;¥&quot;* \-#,##0_ ;_ &quot;¥&quot;* &quot;-&quot;_ ;_ @_ "/>
      <fill>
        <patternFill patternType="solid">
          <fgColor indexed="64"/>
          <bgColor theme="0" tint="-4.9989318521683403E-2"/>
        </patternFill>
      </fill>
      <border diagonalUp="0" diagonalDown="0" outline="0">
        <left style="thin">
          <color indexed="64"/>
        </left>
        <right style="thin">
          <color indexed="64"/>
        </right>
        <top/>
        <bottom style="thin">
          <color indexed="64"/>
        </bottom>
      </border>
      <protection locked="1" hidden="0"/>
    </dxf>
    <dxf>
      <border diagonalUp="0" diagonalDown="0" outline="0">
        <left style="medium">
          <color indexed="64"/>
        </left>
        <right style="thin">
          <color indexed="64"/>
        </right>
        <top style="double">
          <color indexed="64"/>
        </top>
        <bottom style="medium">
          <color indexed="64"/>
        </bottom>
      </border>
      <protection locked="0" hidden="0"/>
    </dxf>
    <dxf>
      <font>
        <b val="0"/>
        <i val="0"/>
        <strike val="0"/>
        <condense val="0"/>
        <extend val="0"/>
        <outline val="0"/>
        <shadow val="0"/>
        <u val="none"/>
        <vertAlign val="baseline"/>
        <sz val="11"/>
        <color theme="1"/>
        <name val="游ゴシック Medium"/>
        <family val="3"/>
        <charset val="128"/>
        <scheme val="none"/>
      </font>
      <border diagonalUp="0" diagonalDown="0" outline="0">
        <left style="medium">
          <color indexed="64"/>
        </left>
        <right style="thin">
          <color indexed="64"/>
        </right>
        <top/>
        <bottom style="thin">
          <color indexed="64"/>
        </bottom>
      </border>
      <protection locked="0" hidden="0"/>
    </dxf>
    <dxf>
      <protection locked="0" hidden="0"/>
    </dxf>
    <dxf>
      <border diagonalUp="0" diagonalDown="0">
        <left style="medium">
          <color indexed="64"/>
        </left>
        <right style="medium">
          <color indexed="64"/>
        </right>
        <top style="medium">
          <color indexed="64"/>
        </top>
        <bottom style="medium">
          <color indexed="64"/>
        </bottom>
      </border>
    </dxf>
    <dxf>
      <protection locked="0" hidden="0"/>
    </dxf>
    <dxf>
      <protection locked="0" hidden="0"/>
    </dxf>
  </dxfs>
  <tableStyles count="1" defaultTableStyle="テーブル スタイル 1" defaultPivotStyle="PivotStyleLight16">
    <tableStyle name="テーブル スタイル 1" pivot="0" count="0" xr9:uid="{1415D92D-3D9E-4135-A20C-8ABE52642D31}"/>
  </tableStyles>
  <colors>
    <mruColors>
      <color rgb="FFC6EFCE"/>
      <color rgb="FFFF9999"/>
      <color rgb="FFFF99CC"/>
      <color rgb="FFFFC7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A74FAC8-2FD4-49D3-BEC8-8F296D62193E}" name="テーブル1" displayName="テーブル1" ref="F7:H10" totalsRowCount="1" headerRowDxfId="455" dataDxfId="454" totalsRowDxfId="452" tableBorderDxfId="453">
  <autoFilter ref="F7:H9" xr:uid="{9A74FAC8-2FD4-49D3-BEC8-8F296D62193E}">
    <filterColumn colId="0" hiddenButton="1"/>
    <filterColumn colId="1" hiddenButton="1"/>
    <filterColumn colId="2" hiddenButton="1"/>
  </autoFilter>
  <tableColumns count="3">
    <tableColumn id="1" xr3:uid="{2C151EE9-DFF3-4F42-A737-5606C11A37ED}" name="　" totalsRowLabel="合計金額" dataDxfId="451" totalsRowDxfId="450"/>
    <tableColumn id="2" xr3:uid="{DD58458A-8F3F-4BE1-9E60-9FE05488682D}" name="支出額" totalsRowFunction="custom" dataDxfId="449" totalsRowDxfId="448" dataCellStyle="通貨">
      <totalsRowFormula>SUM(テーブル1[支出額])</totalsRowFormula>
    </tableColumn>
    <tableColumn id="3" xr3:uid="{74F76C80-1864-48D9-98A9-0D4AB6126984}" name="学友会費" totalsRowFunction="custom" dataDxfId="447" totalsRowDxfId="446">
      <calculatedColumnFormula>行事費用!G16</calculatedColumnFormula>
      <totalsRowFormula>SUM(テーブル1[学友会費])</totalsRowFormula>
    </tableColumn>
  </tableColumns>
  <tableStyleInfo name="テーブル スタイル 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BA02C7A1-07F5-4BCB-8A4D-1D1A7EAE2025}" name="テーブル13" displayName="テーブル13" ref="B124:K132" totalsRowShown="0" headerRowDxfId="334" dataDxfId="332" headerRowBorderDxfId="333" tableBorderDxfId="331" dataCellStyle="通貨">
  <autoFilter ref="B124:K132" xr:uid="{BA02C7A1-07F5-4BCB-8A4D-1D1A7EAE2025}">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0D349476-8092-4156-A3AA-BB23E2AD9D46}" name="項目" dataDxfId="330"/>
    <tableColumn id="2" xr3:uid="{59169F67-8C08-49A6-9A61-6D9DFCB67573}" name="品名" dataDxfId="329"/>
    <tableColumn id="3" xr3:uid="{AC67B27B-A387-410D-8790-90541F5F4312}" name="単価" dataDxfId="328" dataCellStyle="通貨"/>
    <tableColumn id="4" xr3:uid="{FBFD525C-19BB-425E-B3D3-12E31D1A37C0}" name="個数" dataDxfId="327"/>
    <tableColumn id="5" xr3:uid="{A65A1CDA-6B0C-4139-84FA-45D5C143392E}" name="支出額" dataDxfId="326" dataCellStyle="通貨">
      <calculatedColumnFormula>D125*E125</calculatedColumnFormula>
    </tableColumn>
    <tableColumn id="6" xr3:uid="{39F16EBB-AFE0-427E-B1AE-680B8D6D72EB}" name="学友会費" dataDxfId="325" dataCellStyle="通貨"/>
    <tableColumn id="7" xr3:uid="{80135BF9-9D63-4AB4-936E-8F947E636677}" name="部費・特別負担金" dataDxfId="324" dataCellStyle="通貨"/>
    <tableColumn id="8" xr3:uid="{2CAB006C-9D41-449C-BBB1-2E2D1FA4DDF8}" name="その他収入" dataDxfId="323" dataCellStyle="通貨"/>
    <tableColumn id="9" xr3:uid="{C921F941-DF55-4A5B-AFBE-2FE6D438AC6B}" name="用途（簡単かつ明瞭に）" dataDxfId="322"/>
    <tableColumn id="10" xr3:uid="{F3ECC0CB-C400-4A62-A115-96DFEA1917F8}" name="列1" dataDxfId="321" dataCellStyle="通貨">
      <calculatedColumnFormula>IF(テーブル13[[#This Row],[支出額]]=テーブル13[[#This Row],[学友会費]]+テーブル13[[#This Row],[部費・特別負担金]]+テーブル13[[#This Row],[その他収入]],"OK","NG")</calculatedColumnFormula>
    </tableColumn>
  </tableColumns>
  <tableStyleInfo name="テーブル スタイル 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6169A846-B54E-40C3-9B58-0A49951F2C1D}" name="テーブル14" displayName="テーブル14" ref="B137:K145" totalsRowShown="0" headerRowDxfId="320" dataDxfId="318" headerRowBorderDxfId="319" tableBorderDxfId="317" dataCellStyle="通貨">
  <autoFilter ref="B137:K145" xr:uid="{6169A846-B54E-40C3-9B58-0A49951F2C1D}">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FE814295-3020-48A5-80CC-E1FD5E9AFF5D}" name="項目" dataDxfId="316"/>
    <tableColumn id="2" xr3:uid="{E15B1A77-E544-47F6-A9B7-D6A9DDB08DDF}" name="品名" dataDxfId="315"/>
    <tableColumn id="3" xr3:uid="{F95EC77E-FB81-43F7-B1CD-38C4AAAF2259}" name="単価" dataDxfId="314" dataCellStyle="通貨"/>
    <tableColumn id="4" xr3:uid="{EDEDEFB8-C75C-412C-A1E7-BA230D75E6A4}" name="個数" dataDxfId="313"/>
    <tableColumn id="5" xr3:uid="{9FCBF40F-DB2F-4EDD-AC69-BAA787A7BE2D}" name="支出額" dataDxfId="312" dataCellStyle="通貨">
      <calculatedColumnFormula>D138*E138</calculatedColumnFormula>
    </tableColumn>
    <tableColumn id="6" xr3:uid="{E3CE05E7-B93F-4D23-B46A-29D940C38E1E}" name="学友会費" dataDxfId="311" dataCellStyle="通貨"/>
    <tableColumn id="7" xr3:uid="{7A94DEEA-4DFA-4939-B471-62F89DD16283}" name="部費・特別負担金" dataDxfId="310" dataCellStyle="通貨"/>
    <tableColumn id="8" xr3:uid="{FCC1877E-73BB-42EE-A549-E5D7B94E2705}" name="その他収入" dataDxfId="309" dataCellStyle="通貨"/>
    <tableColumn id="9" xr3:uid="{21F22547-1C2B-4A3E-90F0-D977C59F76F5}" name="用途（簡単かつ明瞭に）" dataDxfId="308"/>
    <tableColumn id="10" xr3:uid="{74FE17DC-D7BA-4687-B3A7-18F356C0EF7D}" name="列1" dataDxfId="307" dataCellStyle="通貨">
      <calculatedColumnFormula>IF(テーブル14[[#This Row],[支出額]]=テーブル14[[#This Row],[学友会費]]+テーブル14[[#This Row],[部費・特別負担金]]+テーブル14[[#This Row],[その他収入]],"OK","NG")</calculatedColumnFormula>
    </tableColumn>
  </tableColumns>
  <tableStyleInfo name="テーブル スタイル 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55283F62-76F1-4464-8855-66C633BA4A36}" name="テーブル15" displayName="テーブル15" ref="B150:K158" totalsRowShown="0" headerRowDxfId="306" dataDxfId="304" headerRowBorderDxfId="305" tableBorderDxfId="303" dataCellStyle="通貨">
  <autoFilter ref="B150:K158" xr:uid="{55283F62-76F1-4464-8855-66C633BA4A36}">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22D8CBB7-4D08-40C0-B7B2-83EB35030D3A}" name="項目" dataDxfId="302"/>
    <tableColumn id="2" xr3:uid="{1DD22E19-85B3-4E9A-8D7F-58E061C565EF}" name="品名" dataDxfId="301"/>
    <tableColumn id="3" xr3:uid="{B8561863-98E4-4200-B8F4-07D701C8D9EF}" name="単価" dataDxfId="300" dataCellStyle="通貨"/>
    <tableColumn id="4" xr3:uid="{15C1A342-158B-4E03-8CF6-822C98D97E57}" name="個数" dataDxfId="299"/>
    <tableColumn id="5" xr3:uid="{10907D69-61B7-48DC-B99F-29BCD2E890AD}" name="支出額" dataDxfId="298" dataCellStyle="通貨">
      <calculatedColumnFormula>D151*E151</calculatedColumnFormula>
    </tableColumn>
    <tableColumn id="6" xr3:uid="{BC6C6189-F904-4468-AAA8-BC200BB52C7C}" name="学友会費" dataDxfId="297" dataCellStyle="通貨"/>
    <tableColumn id="7" xr3:uid="{24BC783E-F354-4D5A-A0D0-CF2C57CA36BC}" name="部費・特別負担金" dataDxfId="296" dataCellStyle="通貨"/>
    <tableColumn id="8" xr3:uid="{4A07CEEF-E7FE-4632-B560-4CE1CBE94B56}" name="その他収入" dataDxfId="295" dataCellStyle="通貨"/>
    <tableColumn id="9" xr3:uid="{D72D80AE-D632-428D-9632-6CACE271D3DB}" name="用途（簡単かつ明瞭に）" dataDxfId="294"/>
    <tableColumn id="10" xr3:uid="{5626137C-8385-47FA-8F8E-6FF59E66CC2E}" name="列1" dataDxfId="293" dataCellStyle="通貨">
      <calculatedColumnFormula>IF(テーブル15[[#This Row],[支出額]]=テーブル15[[#This Row],[学友会費]]+テーブル15[[#This Row],[部費・特別負担金]]+テーブル15[[#This Row],[その他収入]],"OK","NG")</calculatedColumnFormula>
    </tableColumn>
  </tableColumns>
  <tableStyleInfo name="テーブル スタイル 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F9F13FB3-F2B8-4595-BAD0-5058899D005C}" name="テーブル16" displayName="テーブル16" ref="B163:K171" totalsRowShown="0" headerRowDxfId="292" dataDxfId="290" headerRowBorderDxfId="291" tableBorderDxfId="289" dataCellStyle="通貨">
  <autoFilter ref="B163:K171" xr:uid="{F9F13FB3-F2B8-4595-BAD0-5058899D005C}">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79C79C92-FB7B-4B5A-8B2E-2FD162BA215C}" name="項目" dataDxfId="288"/>
    <tableColumn id="2" xr3:uid="{A1F2F281-31D8-4C30-A77C-3CB66058EC1D}" name="品名" dataDxfId="287"/>
    <tableColumn id="3" xr3:uid="{1F3688D1-097B-42E0-BE9C-81B5467181C0}" name="単価" dataDxfId="286" dataCellStyle="通貨"/>
    <tableColumn id="4" xr3:uid="{C17CE3A0-7209-4EFF-9B40-06E21CA37866}" name="個数" dataDxfId="285"/>
    <tableColumn id="5" xr3:uid="{804D1F0B-84D2-45C9-83AB-2A3C36CC444B}" name="支出額" dataDxfId="284" dataCellStyle="通貨">
      <calculatedColumnFormula>D164*E164</calculatedColumnFormula>
    </tableColumn>
    <tableColumn id="6" xr3:uid="{70C61DE8-95D5-4F5C-BEF6-EFA484AD0418}" name="学友会費" dataDxfId="283" dataCellStyle="通貨"/>
    <tableColumn id="7" xr3:uid="{D98C646B-8A3A-4D87-912F-014EF5E3EB5F}" name="部費・特別負担金" dataDxfId="282" dataCellStyle="通貨"/>
    <tableColumn id="8" xr3:uid="{B6581FCD-2BF0-4B2E-987B-267C09E3CDBE}" name="その他収入" dataDxfId="281" dataCellStyle="通貨"/>
    <tableColumn id="9" xr3:uid="{6D263003-0626-406C-80A8-8920FDE57FA6}" name="用途（簡単かつ明瞭に）" dataDxfId="280"/>
    <tableColumn id="10" xr3:uid="{721C0BF7-0955-4EDE-B529-B5E15F75509A}" name="確認" dataDxfId="279" dataCellStyle="通貨">
      <calculatedColumnFormula>IF(テーブル16[[#This Row],[支出額]]=テーブル16[[#This Row],[学友会費]]+テーブル16[[#This Row],[部費・特別負担金]]+テーブル16[[#This Row],[その他収入]],"OK","NG")</calculatedColumnFormula>
    </tableColumn>
  </tableColumns>
  <tableStyleInfo name="テーブル スタイル 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C8376FDF-78B3-41EB-993C-CE638099340A}" name="テーブル17" displayName="テーブル17" ref="B176:K184" totalsRowShown="0" headerRowDxfId="278" dataDxfId="276" headerRowBorderDxfId="277" tableBorderDxfId="275" dataCellStyle="通貨">
  <autoFilter ref="B176:K184" xr:uid="{C8376FDF-78B3-41EB-993C-CE638099340A}">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E3896AAF-2ABE-4A0A-A9B5-49799A989C12}" name="項目" dataDxfId="274"/>
    <tableColumn id="2" xr3:uid="{8F4C4DF3-3FB7-4132-AA1D-072CC48E1384}" name="品名" dataDxfId="273"/>
    <tableColumn id="3" xr3:uid="{ECF30ED8-57F9-444C-8804-53C83FBB0AD9}" name="単価" dataDxfId="272" dataCellStyle="通貨"/>
    <tableColumn id="4" xr3:uid="{91AC66DC-F04A-4A2C-8B7E-25BC60817A32}" name="個数" dataDxfId="271"/>
    <tableColumn id="5" xr3:uid="{F4CC109B-A5DD-4FD5-A0F7-D1B8ED9FCE7B}" name="支出額" dataDxfId="270" dataCellStyle="通貨">
      <calculatedColumnFormula>D177*E177</calculatedColumnFormula>
    </tableColumn>
    <tableColumn id="6" xr3:uid="{AD05F7F9-6DD8-47BC-9E48-DB4CDEBF2CF6}" name="学友会費" dataDxfId="269" dataCellStyle="通貨"/>
    <tableColumn id="7" xr3:uid="{3C77F4BF-EB1C-4C6D-8E0F-FBCD29124683}" name="部費・特別負担金" dataDxfId="268" dataCellStyle="通貨"/>
    <tableColumn id="8" xr3:uid="{445EBA7F-0145-4119-A89E-2FD7ACAA5CCB}" name="その他収入" dataDxfId="267" dataCellStyle="通貨"/>
    <tableColumn id="9" xr3:uid="{B03CB014-F34B-4521-9AA7-44D75D9B233E}" name="用途（簡単かつ明瞭に）" dataDxfId="266"/>
    <tableColumn id="10" xr3:uid="{7EDB2DDF-FC80-4063-861A-A9A85EA87D4A}" name="確認" dataDxfId="265" dataCellStyle="通貨">
      <calculatedColumnFormula>IF(テーブル17[[#This Row],[支出額]]=テーブル17[[#This Row],[学友会費]]+テーブル17[[#This Row],[部費・特別負担金]]+テーブル17[[#This Row],[その他収入]],"OK","NG")</calculatedColumnFormula>
    </tableColumn>
  </tableColumns>
  <tableStyleInfo name="テーブル スタイル 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E7BBE58D-1087-4B08-855A-68D3044B6B0A}" name="テーブル18" displayName="テーブル18" ref="B189:K197" totalsRowShown="0" headerRowDxfId="264" dataDxfId="262" headerRowBorderDxfId="263" tableBorderDxfId="261" dataCellStyle="通貨">
  <autoFilter ref="B189:K197" xr:uid="{E7BBE58D-1087-4B08-855A-68D3044B6B0A}">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CA0AE8D7-0036-4293-A4A6-6B576E96D46E}" name="項目" dataDxfId="260"/>
    <tableColumn id="2" xr3:uid="{F70A9D6E-37E0-4A0C-A4A9-7186EB2133FA}" name="品名" dataDxfId="259"/>
    <tableColumn id="3" xr3:uid="{2A5AA800-0418-42A0-BC53-A4497A335AB2}" name="単価" dataDxfId="258" dataCellStyle="通貨"/>
    <tableColumn id="4" xr3:uid="{F321D316-5CCD-410D-8202-C3760853ABCB}" name="個数" dataDxfId="257"/>
    <tableColumn id="5" xr3:uid="{BB8AD277-C027-41F2-96DE-2E20757C2027}" name="支出額" dataDxfId="256" dataCellStyle="通貨">
      <calculatedColumnFormula>D190*E190</calculatedColumnFormula>
    </tableColumn>
    <tableColumn id="6" xr3:uid="{D51A3A80-57B8-4AAD-AC42-6111E05F8D0C}" name="学友会費" dataDxfId="255" dataCellStyle="通貨"/>
    <tableColumn id="7" xr3:uid="{ACC37775-E09E-49ED-806B-777F30D9505C}" name="部費・特別負担金" dataDxfId="254" dataCellStyle="通貨"/>
    <tableColumn id="8" xr3:uid="{55EB1E03-4EAB-49B1-8205-4F4A2724AEBF}" name="その他収入" dataDxfId="253" dataCellStyle="通貨"/>
    <tableColumn id="9" xr3:uid="{7EC62865-E628-41A5-81AD-94AC8F562E86}" name="用途（簡単かつ明瞭に）" dataDxfId="252"/>
    <tableColumn id="10" xr3:uid="{C7D117F9-418D-4922-952C-E3E157266BAA}" name="確認" dataDxfId="251" dataCellStyle="通貨">
      <calculatedColumnFormula>IF(テーブル18[[#This Row],[支出額]]=テーブル18[[#This Row],[学友会費]]+テーブル18[[#This Row],[部費・特別負担金]]+テーブル18[[#This Row],[その他収入]],"OK","NG")</calculatedColumnFormula>
    </tableColumn>
  </tableColumns>
  <tableStyleInfo name="テーブル スタイル 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2797F648-1330-42C5-B221-3692B2468598}" name="テーブル19" displayName="テーブル19" ref="B202:K210" totalsRowShown="0" headerRowDxfId="250" dataDxfId="248" headerRowBorderDxfId="249" tableBorderDxfId="247" dataCellStyle="通貨">
  <autoFilter ref="B202:K210" xr:uid="{2797F648-1330-42C5-B221-3692B2468598}">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485BCAF2-6EBE-4CE7-BD12-CB8103BA17A2}" name="項目" dataDxfId="246"/>
    <tableColumn id="2" xr3:uid="{921CD512-8337-49C3-B856-5DB48BA91111}" name="品名" dataDxfId="245"/>
    <tableColumn id="3" xr3:uid="{B7381678-55E0-4E36-96D6-06D79ACA1BBB}" name="単価" dataDxfId="244" dataCellStyle="通貨"/>
    <tableColumn id="4" xr3:uid="{EF895DB1-8DBE-4846-870D-F24D4C0A652B}" name="個数" dataDxfId="243"/>
    <tableColumn id="5" xr3:uid="{B7909A43-5D49-4ECD-916C-202C1A155ACF}" name="支出額" dataDxfId="242" dataCellStyle="通貨">
      <calculatedColumnFormula>D203*E203</calculatedColumnFormula>
    </tableColumn>
    <tableColumn id="6" xr3:uid="{9F49CB77-45DF-4ED0-9592-6059FCFB1B6A}" name="学友会費" dataDxfId="241" dataCellStyle="通貨"/>
    <tableColumn id="7" xr3:uid="{1B5B2958-A14C-4152-8574-B0F864CF1AB3}" name="部費・特別負担金" dataDxfId="240" dataCellStyle="通貨"/>
    <tableColumn id="8" xr3:uid="{C0364B55-B33F-46CB-B6ED-FD1768033F09}" name="その他収入" dataDxfId="239" dataCellStyle="通貨"/>
    <tableColumn id="9" xr3:uid="{80B611A6-4CB3-438A-B342-5564C4E91034}" name="用途（簡単かつ明瞭に）" dataDxfId="238"/>
    <tableColumn id="10" xr3:uid="{FF6C576C-DCB7-4A4D-94DF-C041EE1C0FF9}" name="確認" dataDxfId="237" dataCellStyle="通貨">
      <calculatedColumnFormula>IF(テーブル19[[#This Row],[支出額]]=テーブル19[[#This Row],[学友会費]]+テーブル19[[#This Row],[部費・特別負担金]]+テーブル19[[#This Row],[その他収入]],"OK","NG")</calculatedColumnFormula>
    </tableColumn>
  </tableColumns>
  <tableStyleInfo name="テーブル スタイル 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195035D7-ADFC-4A38-9C17-6D9789A2CB7A}" name="テーブル20" displayName="テーブル20" ref="B215:K223" totalsRowShown="0" headerRowDxfId="236" dataDxfId="234" headerRowBorderDxfId="235" tableBorderDxfId="233" dataCellStyle="通貨">
  <autoFilter ref="B215:K223" xr:uid="{195035D7-ADFC-4A38-9C17-6D9789A2CB7A}">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EB7BE1E7-7958-4BB8-B18D-B931D3ACEFE7}" name="項目" dataDxfId="232"/>
    <tableColumn id="2" xr3:uid="{5F6AECD5-D676-480A-A771-303391281BB6}" name="品名" dataDxfId="231"/>
    <tableColumn id="3" xr3:uid="{4151CA81-D959-42E0-8FD4-93420CD677E2}" name="単価" dataDxfId="230" dataCellStyle="通貨"/>
    <tableColumn id="4" xr3:uid="{9DDDC83E-79B2-41B2-9076-2D0834C77FA1}" name="個数" dataDxfId="229"/>
    <tableColumn id="5" xr3:uid="{651E3BDA-DC62-4BFD-B075-062C4F589820}" name="支出額" dataDxfId="228" dataCellStyle="通貨">
      <calculatedColumnFormula>D216*E216</calculatedColumnFormula>
    </tableColumn>
    <tableColumn id="6" xr3:uid="{D9755446-0DB5-4595-9DA7-F209D4852C88}" name="学友会費" dataDxfId="227" dataCellStyle="通貨"/>
    <tableColumn id="7" xr3:uid="{A115CDD4-7387-4C8E-BF66-37FFB309FACC}" name="部費・特別負担金" dataDxfId="226" dataCellStyle="通貨"/>
    <tableColumn id="8" xr3:uid="{85755DC7-0F60-4BB6-8374-7C44DC9BAD05}" name="その他収入" dataDxfId="225" dataCellStyle="通貨"/>
    <tableColumn id="9" xr3:uid="{1982BDB0-A987-4E8D-AA17-CBC7DF492FA9}" name="用途（簡単かつ明瞭に）" dataDxfId="224"/>
    <tableColumn id="10" xr3:uid="{86CF93E7-B769-4781-8220-5AF8D33F460C}" name="確認" dataDxfId="223" dataCellStyle="通貨">
      <calculatedColumnFormula>IF(テーブル20[[#This Row],[支出額]]=テーブル20[[#This Row],[学友会費]]+テーブル20[[#This Row],[部費・特別負担金]]+テーブル20[[#This Row],[その他収入]],"OK","NG")</calculatedColumnFormula>
    </tableColumn>
  </tableColumns>
  <tableStyleInfo name="テーブル スタイル 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5A033B2D-354D-42F9-B472-7B51D18CA277}" name="テーブル21" displayName="テーブル21" ref="B228:K236" totalsRowShown="0" headerRowDxfId="222" dataDxfId="220" headerRowBorderDxfId="221" tableBorderDxfId="219" dataCellStyle="通貨">
  <autoFilter ref="B228:K236" xr:uid="{5A033B2D-354D-42F9-B472-7B51D18CA277}">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7792527C-B3C4-45A1-9C80-A2EA2831D71F}" name="項目" dataDxfId="218"/>
    <tableColumn id="2" xr3:uid="{07CE7827-D105-4BFE-878E-DD96424FA741}" name="品名" dataDxfId="217"/>
    <tableColumn id="3" xr3:uid="{1C77A9EB-34FD-461B-AC23-C1607EE93EBF}" name="単価" dataDxfId="216" dataCellStyle="通貨"/>
    <tableColumn id="4" xr3:uid="{DFC9C6C5-07D7-435D-9E3E-F0DC8B1A6B93}" name="個数" dataDxfId="215"/>
    <tableColumn id="5" xr3:uid="{D71AACB2-D477-4FF7-875F-CBDE8505AC26}" name="支出額" dataDxfId="214" dataCellStyle="通貨">
      <calculatedColumnFormula>D229*E229</calculatedColumnFormula>
    </tableColumn>
    <tableColumn id="6" xr3:uid="{9C2A383A-075D-473D-9998-B62AAC66BDD4}" name="学友会費" dataDxfId="213" dataCellStyle="通貨"/>
    <tableColumn id="7" xr3:uid="{B6F5F12A-016B-42D1-9EFF-9032E95DEB9E}" name="部費・特別負担金" dataDxfId="212" dataCellStyle="通貨"/>
    <tableColumn id="8" xr3:uid="{CF4C32E2-68F7-475E-A4C5-E87FD5828167}" name="その他収入" dataDxfId="211" dataCellStyle="通貨"/>
    <tableColumn id="9" xr3:uid="{0F99C9E8-592E-4803-A144-DCC979FCC13B}" name="用途（簡単かつ明瞭に）" dataDxfId="210"/>
    <tableColumn id="10" xr3:uid="{B767D7A5-5A10-4E80-BD6C-4E96C2309BF7}" name="列1" dataDxfId="209" dataCellStyle="通貨">
      <calculatedColumnFormula>IF(テーブル21[[#This Row],[支出額]]=テーブル21[[#This Row],[学友会費]]+テーブル21[[#This Row],[部費・特別負担金]]+テーブル21[[#This Row],[その他収入]],"OK","NG")</calculatedColumnFormula>
    </tableColumn>
  </tableColumns>
  <tableStyleInfo name="テーブル スタイル 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492E2B77-D04A-4F11-80CC-FBC0FC72A1B9}" name="テーブル22" displayName="テーブル22" ref="B241:K249" totalsRowShown="0" headerRowDxfId="208" dataDxfId="206" headerRowBorderDxfId="207" tableBorderDxfId="205" dataCellStyle="通貨">
  <autoFilter ref="B241:K249" xr:uid="{492E2B77-D04A-4F11-80CC-FBC0FC72A1B9}">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F78C4F5A-20E1-48AC-807E-AEBCFC96D1A8}" name="項目" dataDxfId="204"/>
    <tableColumn id="2" xr3:uid="{4C06ABFC-CFEB-4846-B925-43515722AF1C}" name="品名" dataDxfId="203"/>
    <tableColumn id="3" xr3:uid="{2EB26320-5C4C-4F36-9D15-DDE3A3B4514F}" name="単価" dataDxfId="202" dataCellStyle="通貨"/>
    <tableColumn id="4" xr3:uid="{E14EF48A-479E-4007-9BC1-68944C5AAC7E}" name="個数" dataDxfId="201"/>
    <tableColumn id="5" xr3:uid="{E1BB7E45-0219-499C-952E-7DD4C265C0C1}" name="支出額" dataDxfId="200" dataCellStyle="通貨">
      <calculatedColumnFormula>D242*E242</calculatedColumnFormula>
    </tableColumn>
    <tableColumn id="6" xr3:uid="{C1CD0153-244B-4771-8253-011FF92814CB}" name="学友会費" dataDxfId="199" dataCellStyle="通貨"/>
    <tableColumn id="7" xr3:uid="{411CF771-83B3-422F-98E1-0CCCA7396E0A}" name="部費・特別負担金" dataDxfId="198" dataCellStyle="通貨"/>
    <tableColumn id="8" xr3:uid="{49B3B274-D57A-459C-8DCF-E720AEF7E743}" name="その他収入" dataDxfId="197" dataCellStyle="通貨"/>
    <tableColumn id="9" xr3:uid="{D6F432B6-318D-49C2-B735-DCB8F91AF089}" name="用途（簡単かつ明瞭に）" dataDxfId="196"/>
    <tableColumn id="10" xr3:uid="{6CBE5EB9-E024-4F6C-9907-EE0F5B6F63A2}" name="確認" dataDxfId="195" dataCellStyle="通貨">
      <calculatedColumnFormula>IF(テーブル22[[#This Row],[支出額]]=テーブル22[[#This Row],[学友会費]]+テーブル22[[#This Row],[部費・特別負担金]]+テーブル22[[#This Row],[その他収入]],"OK","NG")</calculatedColumnFormula>
    </tableColumn>
  </tableColumns>
  <tableStyleInfo name="テーブル スタイル 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AB487757-CA65-4B82-8BBB-4AC79F37BFDB}" name="経常費用詳細" displayName="経常費用詳細" ref="B37:K60" totalsRowShown="0" headerRowDxfId="445" dataDxfId="444" tableBorderDxfId="443" dataCellStyle="通貨">
  <autoFilter ref="B37:K60" xr:uid="{AB487757-CA65-4B82-8BBB-4AC79F37BFDB}">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683AA80B-52C3-43E2-A5EC-C07F78C2B432}" name="項目" dataDxfId="442"/>
    <tableColumn id="2" xr3:uid="{0DBDAE72-0F2E-4291-B7D3-67284C025B20}" name="品名" dataDxfId="441"/>
    <tableColumn id="3" xr3:uid="{81A5943B-EC36-4848-B20F-6AAC1608553E}" name="単価" dataDxfId="440" dataCellStyle="通貨"/>
    <tableColumn id="4" xr3:uid="{FA2CC2B1-B836-429C-9B42-95653E551BA5}" name="個数" dataDxfId="439"/>
    <tableColumn id="5" xr3:uid="{B2D9EFF6-13B7-4271-BBFD-536285985956}" name="支出額" dataDxfId="438" dataCellStyle="通貨">
      <calculatedColumnFormula>経常費用詳細[[#This Row],[単価]] * 経常費用詳細[[#This Row],[個数]]</calculatedColumnFormula>
    </tableColumn>
    <tableColumn id="6" xr3:uid="{5B273E17-15DF-4E88-AEDB-86E296B4C420}" name="学友会費" dataDxfId="437" dataCellStyle="通貨">
      <calculatedColumnFormula>経常費用詳細[[#This Row],[支出額]]-経常費用詳細[[#This Row],[部費・特別負担金]]-経常費用詳細[[#This Row],[その他外部収入]]</calculatedColumnFormula>
    </tableColumn>
    <tableColumn id="7" xr3:uid="{6E35A3DA-47A3-4641-92E1-E5E2BA4703D2}" name="部費・特別負担金" dataDxfId="436" dataCellStyle="通貨"/>
    <tableColumn id="8" xr3:uid="{0B9AB5D6-A9AF-4F40-B151-DCC908F4B17B}" name="その他外部収入" dataDxfId="435" dataCellStyle="通貨"/>
    <tableColumn id="9" xr3:uid="{98F1091F-2434-43C5-AD19-62E19C6425FD}" name="用途（簡単かつ明瞭に）" dataDxfId="434"/>
    <tableColumn id="10" xr3:uid="{18DD1E4C-D7D0-46E0-B8AF-87DAC22E4645}" name="確認" dataDxfId="433" dataCellStyle="通貨">
      <calculatedColumnFormula>IF(経常費用詳細[[#This Row],[支出額]]=経常費用詳細[[#This Row],[学友会費]]+経常費用詳細[[#This Row],[部費・特別負担金]]+経常費用詳細[[#This Row],[その他外部収入]],"OK","NG")</calculatedColumnFormula>
    </tableColumn>
  </tableColumns>
  <tableStyleInfo name="テーブル スタイル 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150C1573-4205-4AC0-A04D-752094617328}" name="テーブル23" displayName="テーブル23" ref="B254:K262" totalsRowShown="0" headerRowDxfId="194" dataDxfId="192" headerRowBorderDxfId="193" tableBorderDxfId="191" dataCellStyle="通貨">
  <autoFilter ref="B254:K262" xr:uid="{150C1573-4205-4AC0-A04D-752094617328}">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7664F161-8AA1-43AE-A9D6-DEF298493D4E}" name="項目" dataDxfId="190"/>
    <tableColumn id="2" xr3:uid="{E2B752DE-635F-43D8-B410-04140C777A2F}" name="品名" dataDxfId="189"/>
    <tableColumn id="3" xr3:uid="{D331A09D-66F0-47F3-B612-C24DAF981D66}" name="単価" dataDxfId="188" dataCellStyle="通貨"/>
    <tableColumn id="4" xr3:uid="{3DF5D5CA-A0EB-4E16-BEE2-33C0B851D65E}" name="個数" dataDxfId="187"/>
    <tableColumn id="5" xr3:uid="{8822F7BC-1152-4698-9714-09A017AFF000}" name="支出額" dataDxfId="186" dataCellStyle="通貨">
      <calculatedColumnFormula>D255*E255</calculatedColumnFormula>
    </tableColumn>
    <tableColumn id="6" xr3:uid="{369B9985-3666-4377-AA71-9FB6AB252FB2}" name="学友会費" dataDxfId="185" dataCellStyle="通貨"/>
    <tableColumn id="7" xr3:uid="{A37A9FB6-0BDC-4FD5-8BE7-D55936ACBFF8}" name="部費・特別負担金" dataDxfId="184" dataCellStyle="通貨"/>
    <tableColumn id="8" xr3:uid="{4BD93F97-3972-4D40-9BBA-6536C4DB3A4E}" name="その他収入" dataDxfId="183" dataCellStyle="通貨"/>
    <tableColumn id="9" xr3:uid="{6F4E25BF-99EF-4558-A0A4-6EEA3735ED82}" name="用途（簡単かつ明瞭に）" dataDxfId="182"/>
    <tableColumn id="10" xr3:uid="{95F5974F-1506-4A44-B6DD-3FA5A9B1BA7A}" name="列1" dataDxfId="181" dataCellStyle="通貨">
      <calculatedColumnFormula>IF(テーブル23[[#This Row],[支出額]]=テーブル23[[#This Row],[学友会費]]+テーブル23[[#This Row],[部費・特別負担金]]+テーブル23[[#This Row],[その他収入]],"OK","NG")</calculatedColumnFormula>
    </tableColumn>
  </tableColumns>
  <tableStyleInfo name="テーブル スタイル 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23279056-5CBA-49BE-A81B-5B0FD6DBCC6F}" name="テーブル24" displayName="テーブル24" ref="B267:K275" totalsRowShown="0" headerRowDxfId="180" dataDxfId="178" headerRowBorderDxfId="179" tableBorderDxfId="177" dataCellStyle="通貨">
  <autoFilter ref="B267:K275" xr:uid="{23279056-5CBA-49BE-A81B-5B0FD6DBCC6F}">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246C2B31-4E0C-4B36-92DE-2AC9924D56AE}" name="項目" dataDxfId="176"/>
    <tableColumn id="2" xr3:uid="{A4643B4C-E7F4-4452-97E4-ECB911B60147}" name="品名" dataDxfId="175"/>
    <tableColumn id="3" xr3:uid="{427AC2FC-D95F-46B8-A0AA-E5AF75011B1A}" name="単価" dataDxfId="174" dataCellStyle="通貨"/>
    <tableColumn id="4" xr3:uid="{81E28ED7-D0E1-4D34-8F05-C28CB66353C1}" name="個数" dataDxfId="173"/>
    <tableColumn id="5" xr3:uid="{CC2ACB07-E085-4A25-B4C9-4BE86A23C15A}" name="支出額" dataDxfId="172" dataCellStyle="通貨">
      <calculatedColumnFormula>D268*E268</calculatedColumnFormula>
    </tableColumn>
    <tableColumn id="6" xr3:uid="{36563C77-E48A-44A3-8F7C-83F2EC215FAC}" name="学友会費" dataDxfId="171" dataCellStyle="通貨"/>
    <tableColumn id="7" xr3:uid="{95DB0B9D-998D-4A41-88D2-6E3467052ABA}" name="部費・特別負担金" dataDxfId="170" dataCellStyle="通貨"/>
    <tableColumn id="8" xr3:uid="{2B827007-5F88-47BB-807D-5AD94F81A487}" name="その他収入" dataDxfId="169" dataCellStyle="通貨"/>
    <tableColumn id="9" xr3:uid="{D23F2B4F-A597-4774-A614-73AE2C0E262F}" name="用途（簡単かつ明瞭に）" dataDxfId="168"/>
    <tableColumn id="10" xr3:uid="{B6244583-1DBF-4BF0-B693-E3C1F8896924}" name="列1" dataDxfId="167" dataCellStyle="通貨">
      <calculatedColumnFormula>IF(テーブル24[[#This Row],[支出額]]=テーブル24[[#This Row],[学友会費]]+テーブル24[[#This Row],[部費・特別負担金]]+テーブル24[[#This Row],[その他収入]],"OK","NG")</calculatedColumnFormula>
    </tableColumn>
  </tableColumns>
  <tableStyleInfo name="テーブル スタイル 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BA50350B-85C2-4C62-83D2-1AF077D1A970}" name="テーブル25" displayName="テーブル25" ref="B280:K288" totalsRowShown="0" headerRowDxfId="166" dataDxfId="164" headerRowBorderDxfId="165" tableBorderDxfId="163" dataCellStyle="通貨">
  <autoFilter ref="B280:K288" xr:uid="{BA50350B-85C2-4C62-83D2-1AF077D1A97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681D05B1-BE07-41BF-97C5-923774AF0E6A}" name="項目" dataDxfId="162"/>
    <tableColumn id="2" xr3:uid="{27A097C5-2B59-40AD-BE5A-1E935D824414}" name="品名" dataDxfId="161"/>
    <tableColumn id="3" xr3:uid="{050A1615-8960-46B2-8CAB-CA782E2D5193}" name="単価" dataDxfId="160" dataCellStyle="通貨"/>
    <tableColumn id="4" xr3:uid="{25823814-763B-41F8-A535-41BC24A42B69}" name="個数" dataDxfId="159"/>
    <tableColumn id="5" xr3:uid="{D8335C20-94D4-4799-889F-9FD969FD7AE9}" name="支出額" dataDxfId="158" dataCellStyle="通貨">
      <calculatedColumnFormula>D281*E281</calculatedColumnFormula>
    </tableColumn>
    <tableColumn id="6" xr3:uid="{F1F6F3AF-51B5-4622-A831-7E0F602A9555}" name="学友会費" dataDxfId="157" dataCellStyle="通貨"/>
    <tableColumn id="7" xr3:uid="{98820974-CD54-4161-B276-7DD04E160ABD}" name="部費・特別負担金" dataDxfId="156" dataCellStyle="通貨"/>
    <tableColumn id="8" xr3:uid="{C8BD4ABD-C437-4123-BF2D-C92F1951FF42}" name="その他収入" dataDxfId="155" dataCellStyle="通貨"/>
    <tableColumn id="9" xr3:uid="{46F6978D-CEE5-4F7D-94DE-432FB6052A9E}" name="用途（簡単かつ明瞭に）" dataDxfId="154"/>
    <tableColumn id="10" xr3:uid="{C25C9BD8-2BED-48E3-9D84-7B1A2BE12027}" name="確認" dataDxfId="153" dataCellStyle="通貨">
      <calculatedColumnFormula>IF(テーブル25[[#This Row],[支出額]]=テーブル25[[#This Row],[学友会費]]+テーブル25[[#This Row],[部費・特別負担金]]+テーブル25[[#This Row],[その他収入]],"OK","NG")</calculatedColumnFormula>
    </tableColumn>
  </tableColumns>
  <tableStyleInfo name="テーブル スタイル 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4BA6BA67-02FE-4C97-802C-9DBE3AB9B897}" name="テーブル26" displayName="テーブル26" ref="B293:K301" totalsRowShown="0" headerRowDxfId="152" dataDxfId="150" headerRowBorderDxfId="151" tableBorderDxfId="149" dataCellStyle="通貨">
  <autoFilter ref="B293:K301" xr:uid="{4BA6BA67-02FE-4C97-802C-9DBE3AB9B897}">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4BE93CB9-F33C-45C1-9EEF-A70761549329}" name="項目" dataDxfId="148"/>
    <tableColumn id="2" xr3:uid="{EBA23DBC-C392-41A5-B61B-876690181E04}" name="品名" dataDxfId="147"/>
    <tableColumn id="3" xr3:uid="{7D7596B6-01E8-4AAB-B936-2F27EFB5E3A3}" name="単価" dataDxfId="146" dataCellStyle="通貨"/>
    <tableColumn id="4" xr3:uid="{646FB3B7-2171-41CF-A2E9-318960122E99}" name="個数" dataDxfId="145"/>
    <tableColumn id="5" xr3:uid="{99AF8F31-6467-458D-ABE4-0B0511FF70BB}" name="支出額" dataDxfId="144" dataCellStyle="通貨">
      <calculatedColumnFormula>D294*E294</calculatedColumnFormula>
    </tableColumn>
    <tableColumn id="6" xr3:uid="{2A370774-FE26-45C9-AC2E-A79CE3F2773E}" name="学友会費" dataDxfId="143" dataCellStyle="通貨"/>
    <tableColumn id="7" xr3:uid="{9E261EE8-62B8-43A8-8E7E-A6F1C0C5DBE7}" name="部費・特別負担金" dataDxfId="142" dataCellStyle="通貨"/>
    <tableColumn id="8" xr3:uid="{E75A4B61-8061-4D6C-A33C-F2C2D36331FA}" name="その他収入" dataDxfId="141" dataCellStyle="通貨"/>
    <tableColumn id="9" xr3:uid="{3A1D53EF-9E38-4505-872B-16D36E9B79A7}" name="用途（簡単かつ明瞭に）" dataDxfId="140"/>
    <tableColumn id="10" xr3:uid="{54277FE5-CFC7-4293-952C-6753AB17A140}" name="確認" dataDxfId="139" dataCellStyle="通貨">
      <calculatedColumnFormula>IF(テーブル26[[#This Row],[支出額]]=テーブル26[[#This Row],[学友会費]]+テーブル26[[#This Row],[部費・特別負担金]]+テーブル26[[#This Row],[その他収入]],"OK","NG")</calculatedColumnFormula>
    </tableColumn>
  </tableColumns>
  <tableStyleInfo name="テーブル スタイル 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ED16E320-92F3-4428-82BA-77FC81C649C6}" name="テーブル27" displayName="テーブル27" ref="B306:K314" totalsRowShown="0" headerRowDxfId="138" dataDxfId="136" headerRowBorderDxfId="137" tableBorderDxfId="135" dataCellStyle="通貨">
  <autoFilter ref="B306:K314" xr:uid="{ED16E320-92F3-4428-82BA-77FC81C649C6}">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5FFD0C64-9100-4370-AF85-731D319FD5DD}" name="項目" dataDxfId="134"/>
    <tableColumn id="2" xr3:uid="{04A64FEF-F0CE-4269-AF4A-5A25FCFFFEF1}" name="品名" dataDxfId="133"/>
    <tableColumn id="3" xr3:uid="{C6B09433-496C-4378-8FA0-AD8E84719523}" name="単価" dataDxfId="132" dataCellStyle="通貨"/>
    <tableColumn id="4" xr3:uid="{F553E198-BE89-44CD-82A2-E6928692D8EA}" name="個数" dataDxfId="131"/>
    <tableColumn id="5" xr3:uid="{1D50D1FF-892C-4A0E-A158-5D7AB614CB7D}" name="支出額" dataDxfId="130" dataCellStyle="通貨">
      <calculatedColumnFormula>D307*E307</calculatedColumnFormula>
    </tableColumn>
    <tableColumn id="6" xr3:uid="{D3CCC231-89BF-40D7-9ABA-1B1E2CF0A354}" name="学友会費" dataDxfId="129" dataCellStyle="通貨"/>
    <tableColumn id="7" xr3:uid="{96681AE6-D1CE-40A3-BF5D-F325BF055F0F}" name="部費・特別負担金" dataDxfId="128" dataCellStyle="通貨"/>
    <tableColumn id="8" xr3:uid="{F25FF604-F63F-4F63-AF0C-7247DAF9601D}" name="その他収入" dataDxfId="127" dataCellStyle="通貨"/>
    <tableColumn id="9" xr3:uid="{F479B8F1-C1F7-4197-93E4-FF3D8BDF0626}" name="用途（簡単かつ明瞭に）" dataDxfId="126"/>
    <tableColumn id="10" xr3:uid="{271F81F8-6F6C-4D8D-A077-37C77B1DF0D9}" name="確認" dataDxfId="125" dataCellStyle="通貨">
      <calculatedColumnFormula>IF(テーブル27[[#This Row],[支出額]]=テーブル27[[#This Row],[学友会費]]+テーブル27[[#This Row],[部費・特別負担金]]+テーブル27[[#This Row],[その他収入]],"OK","NG")</calculatedColumnFormula>
    </tableColumn>
  </tableColumns>
  <tableStyleInfo name="テーブル スタイル 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568F01A7-9310-4941-B7F7-89F2AC593CA4}" name="テーブル28" displayName="テーブル28" ref="B319:K327" totalsRowShown="0" headerRowDxfId="124" dataDxfId="122" headerRowBorderDxfId="123" tableBorderDxfId="121" dataCellStyle="通貨">
  <autoFilter ref="B319:K327" xr:uid="{568F01A7-9310-4941-B7F7-89F2AC593CA4}">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1FF33B77-F55C-4F91-8AE0-C688A77E52EF}" name="項目" dataDxfId="120"/>
    <tableColumn id="2" xr3:uid="{181F2AEC-2B6E-4A07-85F0-5C2DEACA160D}" name="品名" dataDxfId="119"/>
    <tableColumn id="3" xr3:uid="{506E6497-82E3-40C2-8939-70834DC97A82}" name="単価" dataDxfId="118" dataCellStyle="通貨"/>
    <tableColumn id="4" xr3:uid="{FCB24CA9-6191-409D-B235-CE2AB104F5A1}" name="個数" dataDxfId="117"/>
    <tableColumn id="5" xr3:uid="{E4D867E9-D17C-4A06-8444-574B8C657D45}" name="支出額" dataDxfId="116" dataCellStyle="通貨">
      <calculatedColumnFormula>D320*E320</calculatedColumnFormula>
    </tableColumn>
    <tableColumn id="6" xr3:uid="{57246156-B329-404C-B873-98BBA2A53037}" name="学友会費" dataDxfId="115" dataCellStyle="通貨"/>
    <tableColumn id="7" xr3:uid="{51D5ED3F-C413-4175-BECE-521801D69CD1}" name="部費・特別負担金" dataDxfId="114" dataCellStyle="通貨"/>
    <tableColumn id="8" xr3:uid="{D626A64D-FABE-43E8-8024-6E8F572EA431}" name="その他収入" dataDxfId="113" dataCellStyle="通貨"/>
    <tableColumn id="9" xr3:uid="{890A9C44-FD40-48DB-AF84-5AA532052287}" name="用途（簡単かつ明瞭に）" dataDxfId="112"/>
    <tableColumn id="10" xr3:uid="{A05CAB80-76D7-40FD-B7CA-905D897FE9B7}" name="確認" dataDxfId="111" dataCellStyle="通貨">
      <calculatedColumnFormula>IF(テーブル28[[#This Row],[支出額]]=テーブル28[[#This Row],[学友会費]]+テーブル28[[#This Row],[部費・特別負担金]]+テーブル28[[#This Row],[その他収入]],"OK","NG")</calculatedColumnFormula>
    </tableColumn>
  </tableColumns>
  <tableStyleInfo name="テーブル スタイル 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B6B516C0-7550-43F3-9C52-2F3B77353014}" name="テーブル29" displayName="テーブル29" ref="B332:K340" totalsRowShown="0" headerRowDxfId="110" dataDxfId="108" headerRowBorderDxfId="109" tableBorderDxfId="107" dataCellStyle="通貨">
  <autoFilter ref="B332:K340" xr:uid="{B6B516C0-7550-43F3-9C52-2F3B77353014}">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06A94D7B-DA3C-49FB-87D0-F0B4BF883459}" name="項目" dataDxfId="106"/>
    <tableColumn id="2" xr3:uid="{3CA83A2B-DFEA-451C-A975-B5B463CB3CE3}" name="品名" dataDxfId="105"/>
    <tableColumn id="3" xr3:uid="{588FC00A-36E5-4C17-A2B3-B3E1A8F98295}" name="単価" dataDxfId="104" dataCellStyle="通貨"/>
    <tableColumn id="4" xr3:uid="{B6C2F595-FAC5-4991-9B9B-37719AAE1A51}" name="個数" dataDxfId="103"/>
    <tableColumn id="5" xr3:uid="{A62F21AB-9B04-4B47-89E1-BFCC86E61D69}" name="支出額" dataDxfId="102" dataCellStyle="通貨">
      <calculatedColumnFormula>D333*E333</calculatedColumnFormula>
    </tableColumn>
    <tableColumn id="6" xr3:uid="{448EFAC7-D607-401C-AEB1-A9B85E55FCAA}" name="学友会費" dataDxfId="101" dataCellStyle="通貨"/>
    <tableColumn id="7" xr3:uid="{94CF1E8F-55DA-487F-B44D-B8AC583A522F}" name="部費・特別負担金" dataDxfId="100" dataCellStyle="通貨"/>
    <tableColumn id="8" xr3:uid="{D8361C6A-1AF6-4B17-8A36-BB0A6CB19C11}" name="その他収入" dataDxfId="99" dataCellStyle="通貨"/>
    <tableColumn id="9" xr3:uid="{0479C422-F624-490F-9A4B-2C2B71163EC4}" name="用途（簡単かつ明瞭に）" dataDxfId="98"/>
    <tableColumn id="10" xr3:uid="{E0B72E80-1A9B-4A0D-8B9D-98E14CFC5502}" name="確認" dataDxfId="97" dataCellStyle="通貨">
      <calculatedColumnFormula>IF(テーブル29[[#This Row],[支出額]]=テーブル29[[#This Row],[学友会費]]+テーブル29[[#This Row],[部費・特別負担金]]+テーブル29[[#This Row],[その他収入]],"OK","NG")</calculatedColumnFormula>
    </tableColumn>
  </tableColumns>
  <tableStyleInfo name="テーブル スタイル 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91AD2CB8-6125-4AA3-BA02-93E51831299B}" name="テーブル30" displayName="テーブル30" ref="B345:K353" totalsRowShown="0" headerRowDxfId="96" dataDxfId="94" headerRowBorderDxfId="95" tableBorderDxfId="93" dataCellStyle="通貨">
  <autoFilter ref="B345:K353" xr:uid="{91AD2CB8-6125-4AA3-BA02-93E51831299B}">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2FD0F630-3A4F-4ACF-8CE7-773967CC69B3}" name="項目" dataDxfId="92"/>
    <tableColumn id="2" xr3:uid="{8FA8E82D-4C17-478D-B246-1C9A84F1D336}" name="品名" dataDxfId="91"/>
    <tableColumn id="3" xr3:uid="{F1F5CE20-D4B8-41AA-9143-3800644C9986}" name="単価" dataDxfId="90" dataCellStyle="通貨"/>
    <tableColumn id="4" xr3:uid="{1A96E03D-531F-4947-A2E1-41DED91AAF2D}" name="個数" dataDxfId="89"/>
    <tableColumn id="5" xr3:uid="{B1A4F108-66B4-40BB-A19A-9ABC834B3929}" name="支出額" dataDxfId="88" dataCellStyle="通貨">
      <calculatedColumnFormula>D346*E346</calculatedColumnFormula>
    </tableColumn>
    <tableColumn id="6" xr3:uid="{F66925BD-6706-48E5-ADFA-1912C11AA8CC}" name="学友会費" dataDxfId="87" dataCellStyle="通貨"/>
    <tableColumn id="7" xr3:uid="{25A6C3E5-7CFB-4A21-8F5C-A398E11C7088}" name="部費・特別負担金" dataDxfId="86" dataCellStyle="通貨"/>
    <tableColumn id="8" xr3:uid="{C429E21E-A929-481A-9484-F7C4DD0D2AAD}" name="その他収入" dataDxfId="85" dataCellStyle="通貨"/>
    <tableColumn id="9" xr3:uid="{80A4E0A3-F4FE-45D9-A430-1FB2CE1E760B}" name="用途（簡単かつ明瞭に）" dataDxfId="84"/>
    <tableColumn id="10" xr3:uid="{89493A73-F600-4764-86DA-E8C58772FAF8}" name="確認" dataDxfId="83" dataCellStyle="通貨">
      <calculatedColumnFormula>IF(テーブル30[[#This Row],[支出額]]=テーブル30[[#This Row],[学友会費]]+テーブル30[[#This Row],[部費・特別負担金]]+テーブル30[[#This Row],[その他収入]],"OK","NG")</calculatedColumnFormula>
    </tableColumn>
  </tableColumns>
  <tableStyleInfo name="テーブル スタイル 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6238EEBA-46DF-40CD-8FEA-BD74D37E31A6}" name="テーブル6" displayName="テーブル6" ref="B33:K41" totalsRowShown="0" headerRowDxfId="432" dataDxfId="430" headerRowBorderDxfId="431" tableBorderDxfId="429" dataCellStyle="通貨">
  <tableColumns count="10">
    <tableColumn id="1" xr3:uid="{CB81A497-B9FB-443B-8D3B-002199D7B711}" name="項目" dataDxfId="428"/>
    <tableColumn id="2" xr3:uid="{2B95F402-E546-4731-AF85-15F8E519EA79}" name="品名" dataDxfId="427"/>
    <tableColumn id="3" xr3:uid="{733B97AE-19A6-41FF-848D-ACAB79F5427F}" name="単価" dataDxfId="426" dataCellStyle="通貨"/>
    <tableColumn id="4" xr3:uid="{F7FE5E13-C151-4120-B40C-433F09D93475}" name="個数" dataDxfId="425"/>
    <tableColumn id="5" xr3:uid="{D4C82892-803C-4B25-BBDE-3986AE1397B2}" name="支出額" dataDxfId="424" dataCellStyle="通貨">
      <calculatedColumnFormula>D34*E34</calculatedColumnFormula>
    </tableColumn>
    <tableColumn id="6" xr3:uid="{01748321-A3E6-4E20-9049-BC811F9F5D63}" name="学友会費" dataDxfId="423" dataCellStyle="通貨"/>
    <tableColumn id="7" xr3:uid="{B2DA6091-5FC4-4890-BB14-E682538D1413}" name="部費・特別負担金" dataDxfId="422" dataCellStyle="通貨"/>
    <tableColumn id="8" xr3:uid="{B5A1BCD5-2322-4E75-92E0-59AFCA2504CD}" name="その他収入" dataDxfId="421" dataCellStyle="通貨"/>
    <tableColumn id="9" xr3:uid="{F52483C5-1E1B-4D69-A4A0-2ED167B46371}" name="用途（簡単かつ明瞭に）" dataDxfId="420"/>
    <tableColumn id="10" xr3:uid="{F4405502-CD6A-4E31-BA58-661D3E8CF2F2}" name="確認" dataDxfId="419" dataCellStyle="通貨">
      <calculatedColumnFormula>IF(テーブル6[[#This Row],[支出額]]=テーブル6[[#This Row],[学友会費]]+テーブル6[[#This Row],[部費・特別負担金]]+テーブル6[[#This Row],[その他収入]],"OK","NG")</calculatedColumnFormula>
    </tableColumn>
  </tableColumns>
  <tableStyleInfo name="テーブル スタイル 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61F17B40-7513-4846-BCBC-14941412123A}" name="テーブル7" displayName="テーブル7" ref="B46:K54" totalsRowShown="0" headerRowDxfId="418" dataDxfId="416" headerRowBorderDxfId="417" tableBorderDxfId="415" dataCellStyle="通貨">
  <autoFilter ref="B46:K54" xr:uid="{61F17B40-7513-4846-BCBC-14941412123A}">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71AD0981-F6D1-439C-9E18-7CA4965AE494}" name="項目" dataDxfId="414"/>
    <tableColumn id="2" xr3:uid="{2A4C2528-B620-471E-A93E-14FED79222C9}" name="品名" dataDxfId="413"/>
    <tableColumn id="3" xr3:uid="{20C91190-A893-4615-A52A-75111E4A8708}" name="単価" dataDxfId="412" dataCellStyle="通貨"/>
    <tableColumn id="4" xr3:uid="{852C962D-3F29-4AB1-B13E-EB8A0FBBB3E3}" name="個数" dataDxfId="411"/>
    <tableColumn id="5" xr3:uid="{0E3596BB-6353-4730-9F15-5497CB0A77A5}" name="支出額" dataDxfId="410" dataCellStyle="通貨">
      <calculatedColumnFormula>D47*E47</calculatedColumnFormula>
    </tableColumn>
    <tableColumn id="6" xr3:uid="{547CB89B-5E6E-49C1-BC24-FBA76C5DC43D}" name="学友会費" dataDxfId="409" dataCellStyle="通貨"/>
    <tableColumn id="7" xr3:uid="{F8768898-58CF-4E37-8616-E7A6D3FAEBDA}" name="部費・特別負担金" dataDxfId="408" dataCellStyle="通貨"/>
    <tableColumn id="8" xr3:uid="{B79B31F2-BC97-48BE-87E0-5B845B5E0888}" name="その他収入" dataDxfId="407" dataCellStyle="通貨"/>
    <tableColumn id="9" xr3:uid="{C513A224-B510-4C0D-BCCD-4E30498EAE18}" name="用途（簡単かつ明瞭に）" dataDxfId="406"/>
    <tableColumn id="10" xr3:uid="{A5022432-0560-4BE2-8F29-50C80CFF3213}" name="確認" dataDxfId="405" dataCellStyle="通貨">
      <calculatedColumnFormula>IF(テーブル7[[#This Row],[支出額]]=テーブル7[[#This Row],[学友会費]]+テーブル7[[#This Row],[部費・特別負担金]]+テーブル7[[#This Row],[その他収入]],"OK","NG")</calculatedColumnFormula>
    </tableColumn>
  </tableColumns>
  <tableStyleInfo name="テーブル スタイル 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D31D3A2C-C5A8-4F2E-9072-71ED63B290BC}" name="テーブル8" displayName="テーブル8" ref="B59:K67" totalsRowShown="0" headerRowDxfId="404" dataDxfId="402" headerRowBorderDxfId="403" tableBorderDxfId="401" dataCellStyle="通貨">
  <autoFilter ref="B59:K67" xr:uid="{D31D3A2C-C5A8-4F2E-9072-71ED63B290BC}">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FD5AC944-9A12-4787-8E6E-407465D42A9A}" name="項目" dataDxfId="400"/>
    <tableColumn id="2" xr3:uid="{69FE3329-20FC-442A-B0A6-1CEDC289D3B5}" name="品名" dataDxfId="399"/>
    <tableColumn id="3" xr3:uid="{4E8F571A-D4BD-4AEF-979B-99B0EBB3CAE1}" name="単価" dataDxfId="398" dataCellStyle="通貨"/>
    <tableColumn id="4" xr3:uid="{97B4B43C-F874-44D6-B093-6E85C5012F03}" name="個数" dataDxfId="397"/>
    <tableColumn id="5" xr3:uid="{2EDC283D-20FE-45EA-94F5-683153594F41}" name="支出額" dataDxfId="396" dataCellStyle="通貨">
      <calculatedColumnFormula>D60*E60</calculatedColumnFormula>
    </tableColumn>
    <tableColumn id="6" xr3:uid="{05E07BD4-B5A8-4EE4-A291-167F9AA6B7D2}" name="学友会費" dataDxfId="395" dataCellStyle="通貨"/>
    <tableColumn id="7" xr3:uid="{91AB7EF9-5970-44BD-9358-F1625990AF24}" name="部費・特別負担金" dataDxfId="394" dataCellStyle="通貨"/>
    <tableColumn id="8" xr3:uid="{489EF16F-F7E6-4CBF-ADD6-91CFD0C11A90}" name="その他収入" dataDxfId="393" dataCellStyle="通貨"/>
    <tableColumn id="9" xr3:uid="{5DACB5EB-410B-4167-854D-AB66E2A37399}" name="用途（簡単かつ明瞭に）" dataDxfId="392"/>
    <tableColumn id="10" xr3:uid="{7FF8D125-A746-4122-8F61-CD1C099E0476}" name="列1" dataDxfId="391" dataCellStyle="通貨">
      <calculatedColumnFormula>IF(テーブル8[[#This Row],[支出額]]=テーブル8[[#This Row],[学友会費]]+テーブル8[[#This Row],[部費・特別負担金]]+テーブル8[[#This Row],[その他収入]],"OK","NG")</calculatedColumnFormula>
    </tableColumn>
  </tableColumns>
  <tableStyleInfo name="テーブル スタイル 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C4357219-5B4A-44AE-BF2F-22E25DB4347E}" name="テーブル9" displayName="テーブル9" ref="B72:K80" totalsRowShown="0" headerRowDxfId="390" dataDxfId="388" headerRowBorderDxfId="389" tableBorderDxfId="387" dataCellStyle="通貨">
  <autoFilter ref="B72:K80" xr:uid="{C4357219-5B4A-44AE-BF2F-22E25DB4347E}">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0FF74CB3-5CF6-4F27-8B1A-D0AAB2D313F8}" name="項目" dataDxfId="386"/>
    <tableColumn id="2" xr3:uid="{6101C056-C48D-4874-874E-B86D2A8E8DCD}" name="品名" dataDxfId="385"/>
    <tableColumn id="3" xr3:uid="{B6325759-4CA0-467A-9107-384805A89DFD}" name="単価" dataDxfId="384" dataCellStyle="通貨"/>
    <tableColumn id="4" xr3:uid="{CBF10FD0-9E03-44A6-B490-E970AE4728B2}" name="個数" dataDxfId="383"/>
    <tableColumn id="5" xr3:uid="{F3708058-E6C5-4AB3-A18F-9040C98B61BE}" name="支出額" dataDxfId="382" dataCellStyle="通貨">
      <calculatedColumnFormula>D73*E73</calculatedColumnFormula>
    </tableColumn>
    <tableColumn id="6" xr3:uid="{E262627A-9ED9-4EB6-B52D-CB6DA1418AD7}" name="学友会費" dataDxfId="381" dataCellStyle="通貨"/>
    <tableColumn id="7" xr3:uid="{CEE53B70-9502-43E5-AFF4-AB3589370129}" name="部費・特別負担金" dataDxfId="380" dataCellStyle="通貨"/>
    <tableColumn id="8" xr3:uid="{2E417948-7823-436E-B643-C82C0E23FA9A}" name="その他収入" dataDxfId="379" dataCellStyle="通貨"/>
    <tableColumn id="9" xr3:uid="{62494262-17D4-4074-88B8-C52F4167C73F}" name="用途（簡単かつ明瞭に）" dataDxfId="378"/>
    <tableColumn id="10" xr3:uid="{940D2D28-F9F3-4649-AFFB-810BD96B2A46}" name="列1" dataDxfId="377" dataCellStyle="通貨">
      <calculatedColumnFormula>IF(テーブル9[[#This Row],[支出額]]=テーブル9[[#This Row],[学友会費]]+テーブル9[[#This Row],[部費・特別負担金]]+テーブル9[[#This Row],[その他収入]],"OK","NG")</calculatedColumnFormula>
    </tableColumn>
  </tableColumns>
  <tableStyleInfo name="テーブル スタイル 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AFDE7119-AB07-47F7-9F44-7279C575B556}" name="テーブル10" displayName="テーブル10" ref="B85:K93" totalsRowShown="0" headerRowDxfId="376" dataDxfId="374" headerRowBorderDxfId="375" tableBorderDxfId="373" dataCellStyle="通貨">
  <autoFilter ref="B85:K93" xr:uid="{AFDE7119-AB07-47F7-9F44-7279C575B556}">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2BD9B573-2C22-4DB4-AF70-97002CF38FC5}" name="項目" dataDxfId="372"/>
    <tableColumn id="2" xr3:uid="{AB9E0F6E-C27B-4D0C-B033-281A9FE06449}" name="品名" dataDxfId="371"/>
    <tableColumn id="3" xr3:uid="{00C43939-B1FD-4823-A85F-6C53383E2197}" name="単価" dataDxfId="370" dataCellStyle="通貨"/>
    <tableColumn id="4" xr3:uid="{6C3BD941-2A46-4B1F-831B-37044AB05F94}" name="個数" dataDxfId="369"/>
    <tableColumn id="5" xr3:uid="{8B78D452-B9ED-4CA3-B7EF-C90FCFAD1880}" name="支出額" dataDxfId="368" dataCellStyle="通貨">
      <calculatedColumnFormula>D86*E86</calculatedColumnFormula>
    </tableColumn>
    <tableColumn id="6" xr3:uid="{36071C44-BFC8-4A4D-AE48-97C8A9ABF076}" name="学友会費" dataDxfId="367" dataCellStyle="通貨"/>
    <tableColumn id="7" xr3:uid="{30846904-AE27-402A-BEED-FD5EE79F84A7}" name="部費・特別負担金" dataDxfId="366" dataCellStyle="通貨"/>
    <tableColumn id="8" xr3:uid="{1BA0716A-8B06-4A6B-85A7-240564DDBC79}" name="その他収入" dataDxfId="365" dataCellStyle="通貨"/>
    <tableColumn id="9" xr3:uid="{82A2A863-76A2-4E54-A296-3B3FA4123635}" name="用途（簡単かつ明瞭に）" dataDxfId="364"/>
    <tableColumn id="10" xr3:uid="{2AF42346-F93E-4AE1-A664-8386EC2F8DF2}" name="列1" dataDxfId="363" dataCellStyle="通貨">
      <calculatedColumnFormula>IF(テーブル10[[#This Row],[支出額]]=テーブル10[[#This Row],[学友会費]]+テーブル10[[#This Row],[部費・特別負担金]]+テーブル10[[#This Row],[その他収入]],"OK","NG")</calculatedColumnFormula>
    </tableColumn>
  </tableColumns>
  <tableStyleInfo name="テーブル スタイル 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21F9D497-EEFE-4700-B4FC-37DB566B0AF2}" name="テーブル11" displayName="テーブル11" ref="B98:K106" totalsRowShown="0" headerRowDxfId="362" dataDxfId="360" headerRowBorderDxfId="361" tableBorderDxfId="359" dataCellStyle="通貨">
  <autoFilter ref="B98:K106" xr:uid="{21F9D497-EEFE-4700-B4FC-37DB566B0AF2}">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93F86676-12E1-4BD6-ABF6-F7C162ABACEC}" name="項目" dataDxfId="358"/>
    <tableColumn id="2" xr3:uid="{0BDD36BA-0D41-4C66-813F-0EECF857006D}" name="品名" dataDxfId="357"/>
    <tableColumn id="3" xr3:uid="{415AC816-F462-4A04-92AF-23A06277A258}" name="単価" dataDxfId="356" dataCellStyle="通貨"/>
    <tableColumn id="4" xr3:uid="{A55FBDC5-E976-49E4-AF31-5FE43D0D4F07}" name="個数" dataDxfId="355"/>
    <tableColumn id="5" xr3:uid="{D9FE0509-EC89-4783-850E-8A0248F3BF47}" name="支出額" dataDxfId="354" dataCellStyle="通貨">
      <calculatedColumnFormula>D99*E99</calculatedColumnFormula>
    </tableColumn>
    <tableColumn id="6" xr3:uid="{DFF66569-7435-4990-972C-3397FAD69776}" name="学友会費" dataDxfId="353" dataCellStyle="通貨"/>
    <tableColumn id="7" xr3:uid="{53326760-0C62-4424-B0A4-ED9BA40FBA03}" name="部費・特別負担金" dataDxfId="352" dataCellStyle="通貨"/>
    <tableColumn id="8" xr3:uid="{2DBE471F-7EDD-4C31-986C-DC2238EDE4A0}" name="その他収入" dataDxfId="351" dataCellStyle="通貨"/>
    <tableColumn id="9" xr3:uid="{60248BA4-70E2-49AF-8D8C-BB545A7E11E8}" name="用途（簡単かつ明瞭に）" dataDxfId="350"/>
    <tableColumn id="10" xr3:uid="{F033C6EE-FDCF-4815-AAD7-91AE921EA959}" name="列1" dataDxfId="349" dataCellStyle="通貨">
      <calculatedColumnFormula>IF(テーブル11[[#This Row],[支出額]]=テーブル11[[#This Row],[学友会費]]+テーブル11[[#This Row],[部費・特別負担金]]+テーブル11[[#This Row],[その他収入]],"OK","NG")</calculatedColumnFormula>
    </tableColumn>
  </tableColumns>
  <tableStyleInfo name="テーブル スタイル 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46FCF5B8-0388-4F42-8BBD-BA9350669181}" name="テーブル12" displayName="テーブル12" ref="B111:K119" totalsRowShown="0" headerRowDxfId="348" dataDxfId="346" headerRowBorderDxfId="347" tableBorderDxfId="345" dataCellStyle="通貨">
  <autoFilter ref="B111:K119" xr:uid="{46FCF5B8-0388-4F42-8BBD-BA9350669181}">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D100C595-2033-4DFC-B201-929B1DD22FBB}" name="項目" dataDxfId="344"/>
    <tableColumn id="2" xr3:uid="{F263B1E6-03D5-4B9B-A08C-21818276C174}" name="品名" dataDxfId="343"/>
    <tableColumn id="3" xr3:uid="{7FD9C42E-3DCE-4DFB-9466-405F7FB246D3}" name="単価" dataDxfId="342" dataCellStyle="通貨"/>
    <tableColumn id="4" xr3:uid="{DFBD348D-D3F6-463E-8082-639A94AC1D16}" name="個数" dataDxfId="341"/>
    <tableColumn id="5" xr3:uid="{1FBBF029-3D09-4F3D-BB42-563790FA68B5}" name="支出額" dataDxfId="340" dataCellStyle="通貨">
      <calculatedColumnFormula>D112*E112</calculatedColumnFormula>
    </tableColumn>
    <tableColumn id="6" xr3:uid="{E6E75B3D-C699-4BD2-BFB2-F767D4341B52}" name="学友会費" dataDxfId="339" dataCellStyle="通貨"/>
    <tableColumn id="7" xr3:uid="{732E03AF-DDAD-4B19-B316-240BF49A9EDA}" name="部費・特別負担金" dataDxfId="338" dataCellStyle="通貨"/>
    <tableColumn id="8" xr3:uid="{323ABCF4-A863-4BA9-BAD3-6B18DC3B405B}" name="その他収入" dataDxfId="337" dataCellStyle="通貨"/>
    <tableColumn id="9" xr3:uid="{4E8A2149-D404-46C7-B1B6-7968BA1212E1}" name="用途（簡単かつ明瞭に）" dataDxfId="336"/>
    <tableColumn id="10" xr3:uid="{ED189630-2677-4FDE-A405-2699F6253D9E}" name="確認" dataDxfId="335" dataCellStyle="通貨">
      <calculatedColumnFormula>IF(テーブル12[[#This Row],[支出額]]=テーブル12[[#This Row],[学友会費]]+テーブル12[[#This Row],[部費・特別負担金]]+テーブル12[[#This Row],[その他収入]],"OK","NG")</calculatedColumnFormula>
    </tableColumn>
  </tableColumns>
  <tableStyleInfo name="テーブル スタイル 1" showFirstColumn="0" showLastColumn="0" showRowStripes="1" showColumnStripes="0"/>
</table>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table" Target="../tables/table10.xml"/><Relationship Id="rId13" Type="http://schemas.openxmlformats.org/officeDocument/2006/relationships/table" Target="../tables/table15.xml"/><Relationship Id="rId18" Type="http://schemas.openxmlformats.org/officeDocument/2006/relationships/table" Target="../tables/table20.xml"/><Relationship Id="rId3" Type="http://schemas.openxmlformats.org/officeDocument/2006/relationships/table" Target="../tables/table5.xml"/><Relationship Id="rId21" Type="http://schemas.openxmlformats.org/officeDocument/2006/relationships/table" Target="../tables/table23.xml"/><Relationship Id="rId7" Type="http://schemas.openxmlformats.org/officeDocument/2006/relationships/table" Target="../tables/table9.xml"/><Relationship Id="rId12" Type="http://schemas.openxmlformats.org/officeDocument/2006/relationships/table" Target="../tables/table14.xml"/><Relationship Id="rId17" Type="http://schemas.openxmlformats.org/officeDocument/2006/relationships/table" Target="../tables/table19.xml"/><Relationship Id="rId25" Type="http://schemas.openxmlformats.org/officeDocument/2006/relationships/table" Target="../tables/table27.xml"/><Relationship Id="rId2" Type="http://schemas.openxmlformats.org/officeDocument/2006/relationships/table" Target="../tables/table4.xml"/><Relationship Id="rId16" Type="http://schemas.openxmlformats.org/officeDocument/2006/relationships/table" Target="../tables/table18.xml"/><Relationship Id="rId20" Type="http://schemas.openxmlformats.org/officeDocument/2006/relationships/table" Target="../tables/table22.xml"/><Relationship Id="rId1" Type="http://schemas.openxmlformats.org/officeDocument/2006/relationships/table" Target="../tables/table3.xml"/><Relationship Id="rId6" Type="http://schemas.openxmlformats.org/officeDocument/2006/relationships/table" Target="../tables/table8.xml"/><Relationship Id="rId11" Type="http://schemas.openxmlformats.org/officeDocument/2006/relationships/table" Target="../tables/table13.xml"/><Relationship Id="rId24" Type="http://schemas.openxmlformats.org/officeDocument/2006/relationships/table" Target="../tables/table26.xml"/><Relationship Id="rId5" Type="http://schemas.openxmlformats.org/officeDocument/2006/relationships/table" Target="../tables/table7.xml"/><Relationship Id="rId15" Type="http://schemas.openxmlformats.org/officeDocument/2006/relationships/table" Target="../tables/table17.xml"/><Relationship Id="rId23" Type="http://schemas.openxmlformats.org/officeDocument/2006/relationships/table" Target="../tables/table25.xml"/><Relationship Id="rId10" Type="http://schemas.openxmlformats.org/officeDocument/2006/relationships/table" Target="../tables/table12.xml"/><Relationship Id="rId19" Type="http://schemas.openxmlformats.org/officeDocument/2006/relationships/table" Target="../tables/table21.xml"/><Relationship Id="rId4" Type="http://schemas.openxmlformats.org/officeDocument/2006/relationships/table" Target="../tables/table6.xml"/><Relationship Id="rId9" Type="http://schemas.openxmlformats.org/officeDocument/2006/relationships/table" Target="../tables/table11.xml"/><Relationship Id="rId14" Type="http://schemas.openxmlformats.org/officeDocument/2006/relationships/table" Target="../tables/table16.xml"/><Relationship Id="rId22" Type="http://schemas.openxmlformats.org/officeDocument/2006/relationships/table" Target="../tables/table2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E9BBBA-F39A-4A7E-83CC-F641A6C131A7}">
  <dimension ref="B2:R43"/>
  <sheetViews>
    <sheetView zoomScaleNormal="100" workbookViewId="0">
      <selection activeCell="J8" sqref="J8"/>
    </sheetView>
  </sheetViews>
  <sheetFormatPr defaultRowHeight="17.649999999999999"/>
  <cols>
    <col min="2" max="2" width="8.8125" customWidth="1"/>
    <col min="4" max="4" width="9.125" customWidth="1"/>
  </cols>
  <sheetData>
    <row r="2" spans="2:18" ht="19.899999999999999">
      <c r="C2" s="2" t="s">
        <v>23</v>
      </c>
      <c r="F2" s="3" t="s">
        <v>24</v>
      </c>
    </row>
    <row r="3" spans="2:18" ht="18" thickBot="1">
      <c r="G3" s="12" t="s">
        <v>22</v>
      </c>
    </row>
    <row r="4" spans="2:18" ht="18" thickBot="1">
      <c r="B4" t="s">
        <v>28</v>
      </c>
      <c r="F4" s="1" t="str">
        <f>経常費用!B2</f>
        <v>団体名：</v>
      </c>
      <c r="G4" s="6" t="s">
        <v>20</v>
      </c>
      <c r="H4" s="6"/>
      <c r="I4" s="6"/>
      <c r="J4" s="6"/>
      <c r="K4" s="6"/>
      <c r="L4" s="6"/>
      <c r="M4" s="6"/>
      <c r="N4" s="6"/>
      <c r="O4" s="6"/>
      <c r="P4" s="6"/>
      <c r="Q4" s="6"/>
      <c r="R4" s="7"/>
    </row>
    <row r="5" spans="2:18" ht="18" thickBot="1">
      <c r="B5" t="s">
        <v>29</v>
      </c>
      <c r="F5" s="1" t="str">
        <f>経常費用!B3</f>
        <v>作成者：</v>
      </c>
      <c r="G5" s="8" t="s">
        <v>21</v>
      </c>
      <c r="H5" s="8"/>
      <c r="I5" s="8"/>
      <c r="J5" s="8"/>
      <c r="K5" s="8"/>
      <c r="L5" s="8"/>
      <c r="M5" s="8"/>
      <c r="N5" s="8"/>
      <c r="O5" s="8"/>
      <c r="P5" s="8"/>
      <c r="Q5" s="8"/>
      <c r="R5" s="9"/>
    </row>
    <row r="6" spans="2:18" ht="18" thickBot="1">
      <c r="B6" t="s">
        <v>72</v>
      </c>
      <c r="F6" s="85" t="str">
        <f>IF(テーブル1[[#Totals],[支出額]]=経常費用!C14,""," ")</f>
        <v/>
      </c>
      <c r="G6" t="s">
        <v>74</v>
      </c>
    </row>
    <row r="9" spans="2:18">
      <c r="C9" s="4" t="s">
        <v>27</v>
      </c>
    </row>
    <row r="10" spans="2:18">
      <c r="B10" s="13" t="s">
        <v>25</v>
      </c>
      <c r="C10" s="5"/>
      <c r="D10" s="10"/>
      <c r="E10" s="10"/>
    </row>
    <row r="11" spans="2:18">
      <c r="B11" t="s">
        <v>26</v>
      </c>
    </row>
    <row r="12" spans="2:18">
      <c r="B12" t="s">
        <v>30</v>
      </c>
    </row>
    <row r="13" spans="2:18" ht="18" customHeight="1">
      <c r="B13" s="92" t="s">
        <v>75</v>
      </c>
      <c r="C13" s="92"/>
      <c r="D13" s="92"/>
      <c r="E13" s="92"/>
      <c r="F13" s="92"/>
      <c r="G13" s="92"/>
    </row>
    <row r="14" spans="2:18" ht="19.899999999999999">
      <c r="B14" t="s">
        <v>70</v>
      </c>
      <c r="C14" s="14"/>
    </row>
    <row r="16" spans="2:18" ht="16.5" customHeight="1"/>
    <row r="17" spans="2:2">
      <c r="B17" s="11"/>
    </row>
    <row r="28" spans="2:2">
      <c r="B28" s="11"/>
    </row>
    <row r="43" spans="2:2">
      <c r="B43" s="11"/>
    </row>
  </sheetData>
  <mergeCells count="1">
    <mergeCell ref="B13:G13"/>
  </mergeCells>
  <phoneticPr fontId="1"/>
  <conditionalFormatting sqref="F4:F5">
    <cfRule type="endsWith" dxfId="82" priority="3" operator="endsWith" text="：">
      <formula>RIGHT(F4,LEN("："))="："</formula>
    </cfRule>
    <cfRule type="notContainsBlanks" dxfId="81" priority="7">
      <formula>LEN(TRIM(F4))&gt;0</formula>
    </cfRule>
  </conditionalFormatting>
  <conditionalFormatting sqref="F6">
    <cfRule type="expression" dxfId="80" priority="1">
      <formula>F6=""</formula>
    </cfRule>
    <cfRule type="expression" dxfId="79" priority="2">
      <formula>F6=" "</formula>
    </cfRule>
  </conditionalFormatting>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4CDC5E-49C2-41F5-B2E9-F139EDCAF167}">
  <dimension ref="A1:L132"/>
  <sheetViews>
    <sheetView tabSelected="1" topLeftCell="A19" zoomScale="70" zoomScaleNormal="70" workbookViewId="0">
      <selection activeCell="J29" sqref="J29"/>
    </sheetView>
  </sheetViews>
  <sheetFormatPr defaultColWidth="8.8125" defaultRowHeight="20" customHeight="1"/>
  <cols>
    <col min="1" max="1" width="8.8125" style="38"/>
    <col min="2" max="2" width="25.5" style="38" customWidth="1"/>
    <col min="3" max="4" width="15.3125" style="37" customWidth="1"/>
    <col min="5" max="5" width="14.625" style="37" customWidth="1"/>
    <col min="6" max="6" width="27.875" style="38" customWidth="1"/>
    <col min="7" max="7" width="15.1875" style="38" customWidth="1"/>
    <col min="8" max="8" width="19.5625" style="38" customWidth="1"/>
    <col min="9" max="9" width="20.0625" style="38" customWidth="1"/>
    <col min="10" max="10" width="26.5625" style="38" customWidth="1"/>
    <col min="11" max="16384" width="8.8125" style="38"/>
  </cols>
  <sheetData>
    <row r="1" spans="2:8" ht="20" customHeight="1">
      <c r="B1" s="93" t="s">
        <v>31</v>
      </c>
      <c r="C1" s="93"/>
    </row>
    <row r="2" spans="2:8" ht="20" customHeight="1">
      <c r="B2" s="93" t="s">
        <v>18</v>
      </c>
      <c r="C2" s="93"/>
    </row>
    <row r="3" spans="2:8" ht="20" customHeight="1">
      <c r="B3" s="93" t="s">
        <v>32</v>
      </c>
      <c r="C3" s="93"/>
    </row>
    <row r="4" spans="2:8" ht="20" customHeight="1">
      <c r="B4" s="39"/>
    </row>
    <row r="5" spans="2:8" ht="20" customHeight="1">
      <c r="B5" s="39"/>
    </row>
    <row r="6" spans="2:8" ht="20" customHeight="1" thickBot="1">
      <c r="B6" s="39" t="s">
        <v>38</v>
      </c>
      <c r="F6" s="15" t="s">
        <v>39</v>
      </c>
      <c r="G6" s="15"/>
      <c r="H6" s="37"/>
    </row>
    <row r="7" spans="2:8" ht="20" customHeight="1" thickBot="1">
      <c r="B7" s="20" t="s">
        <v>15</v>
      </c>
      <c r="C7" s="40" t="s">
        <v>16</v>
      </c>
      <c r="F7" s="41" t="s">
        <v>44</v>
      </c>
      <c r="G7" s="17" t="s">
        <v>40</v>
      </c>
      <c r="H7" s="42" t="s">
        <v>2</v>
      </c>
    </row>
    <row r="8" spans="2:8" ht="20" customHeight="1" thickTop="1">
      <c r="B8" s="20" t="s">
        <v>17</v>
      </c>
      <c r="C8" s="43"/>
      <c r="F8" s="28" t="s">
        <v>41</v>
      </c>
      <c r="G8" s="74">
        <f>C34+F34+I34</f>
        <v>0</v>
      </c>
      <c r="H8" s="89">
        <f>C34</f>
        <v>0</v>
      </c>
    </row>
    <row r="9" spans="2:8" ht="20" customHeight="1" thickBot="1">
      <c r="B9" s="44" t="s">
        <v>33</v>
      </c>
      <c r="C9" s="45"/>
      <c r="F9" s="26" t="s">
        <v>42</v>
      </c>
      <c r="G9" s="87">
        <f>行事費用!C28</f>
        <v>0</v>
      </c>
      <c r="H9" s="90">
        <f>行事費用!G17</f>
        <v>0</v>
      </c>
    </row>
    <row r="10" spans="2:8" ht="20" customHeight="1" thickTop="1" thickBot="1">
      <c r="B10" s="22" t="s">
        <v>34</v>
      </c>
      <c r="C10" s="46"/>
      <c r="F10" s="24" t="s">
        <v>43</v>
      </c>
      <c r="G10" s="88">
        <f>SUM(テーブル1[支出額])</f>
        <v>0</v>
      </c>
      <c r="H10" s="91">
        <f>SUM(テーブル1[学友会費])</f>
        <v>0</v>
      </c>
    </row>
    <row r="11" spans="2:8" ht="20" customHeight="1">
      <c r="B11" s="22" t="s">
        <v>35</v>
      </c>
      <c r="C11" s="46"/>
    </row>
    <row r="12" spans="2:8" ht="20" customHeight="1">
      <c r="B12" s="22" t="s">
        <v>36</v>
      </c>
      <c r="C12" s="46"/>
      <c r="D12" s="37" t="s">
        <v>71</v>
      </c>
      <c r="H12" s="86"/>
    </row>
    <row r="13" spans="2:8" ht="20" customHeight="1" thickBot="1">
      <c r="B13" s="22" t="s">
        <v>37</v>
      </c>
      <c r="C13" s="46"/>
      <c r="D13" s="37" t="s">
        <v>71</v>
      </c>
    </row>
    <row r="14" spans="2:8" ht="20" customHeight="1" thickTop="1" thickBot="1">
      <c r="B14" s="47" t="s">
        <v>0</v>
      </c>
      <c r="C14" s="73">
        <f>SUM($C$8:$C$13)</f>
        <v>0</v>
      </c>
    </row>
    <row r="18" spans="1:12" ht="20" customHeight="1" thickBot="1">
      <c r="A18" s="15"/>
      <c r="B18" s="15" t="s">
        <v>45</v>
      </c>
      <c r="C18" s="15"/>
      <c r="D18" s="15"/>
      <c r="E18" s="15" t="s">
        <v>46</v>
      </c>
      <c r="F18" s="15"/>
      <c r="G18" s="15"/>
      <c r="H18" s="15" t="s">
        <v>47</v>
      </c>
      <c r="I18" s="15"/>
      <c r="J18" s="15"/>
      <c r="K18" s="15"/>
      <c r="L18" s="15"/>
    </row>
    <row r="19" spans="1:12" ht="20" customHeight="1" thickBot="1">
      <c r="A19" s="15"/>
      <c r="B19" s="16" t="s">
        <v>48</v>
      </c>
      <c r="C19" s="17" t="s">
        <v>40</v>
      </c>
      <c r="D19" s="15"/>
      <c r="E19" s="16" t="s">
        <v>48</v>
      </c>
      <c r="F19" s="17" t="s">
        <v>40</v>
      </c>
      <c r="G19" s="15"/>
      <c r="H19" s="16" t="s">
        <v>48</v>
      </c>
      <c r="I19" s="17" t="s">
        <v>40</v>
      </c>
      <c r="J19" s="15"/>
      <c r="K19" s="15"/>
      <c r="L19" s="15"/>
    </row>
    <row r="20" spans="1:12" ht="20" customHeight="1" thickTop="1">
      <c r="A20" s="15"/>
      <c r="B20" s="20" t="s">
        <v>1</v>
      </c>
      <c r="C20" s="74">
        <f>SUMIF(経常費用詳細[項目],B20,経常費用詳細[学友会費])</f>
        <v>0</v>
      </c>
      <c r="D20" s="15"/>
      <c r="E20" s="20" t="s">
        <v>1</v>
      </c>
      <c r="F20" s="74">
        <f>SUMIF(経常費用詳細[項目],E20,経常費用詳細[部費・特別負担金])</f>
        <v>0</v>
      </c>
      <c r="G20" s="15"/>
      <c r="H20" s="20" t="s">
        <v>1</v>
      </c>
      <c r="I20" s="74">
        <f>SUMIF(経常費用詳細[項目],H20,経常費用詳細[その他外部収入])</f>
        <v>0</v>
      </c>
      <c r="J20" s="15"/>
      <c r="K20" s="15"/>
      <c r="L20" s="15"/>
    </row>
    <row r="21" spans="1:12" ht="20" customHeight="1">
      <c r="A21" s="15"/>
      <c r="B21" s="22" t="s">
        <v>3</v>
      </c>
      <c r="C21" s="74">
        <f>SUMIF(経常費用詳細[項目],B21,経常費用詳細[学友会費])</f>
        <v>0</v>
      </c>
      <c r="D21" s="15"/>
      <c r="E21" s="22" t="s">
        <v>3</v>
      </c>
      <c r="F21" s="74">
        <f>SUMIF(経常費用詳細[項目],E21,経常費用詳細[部費・特別負担金])</f>
        <v>0</v>
      </c>
      <c r="G21" s="15"/>
      <c r="H21" s="22" t="s">
        <v>3</v>
      </c>
      <c r="I21" s="74">
        <f>SUMIF(経常費用詳細[項目],H21,経常費用詳細[その他外部収入])</f>
        <v>0</v>
      </c>
      <c r="J21" s="15"/>
      <c r="K21" s="15"/>
      <c r="L21" s="15"/>
    </row>
    <row r="22" spans="1:12" ht="20" customHeight="1">
      <c r="A22" s="15"/>
      <c r="B22" s="22" t="s">
        <v>19</v>
      </c>
      <c r="C22" s="74">
        <f>SUMIF(経常費用詳細[項目],B22,経常費用詳細[学友会費])</f>
        <v>0</v>
      </c>
      <c r="D22" s="15"/>
      <c r="E22" s="22" t="s">
        <v>19</v>
      </c>
      <c r="F22" s="74">
        <f>SUMIF(経常費用詳細[項目],E22,経常費用詳細[部費・特別負担金])</f>
        <v>0</v>
      </c>
      <c r="G22" s="15"/>
      <c r="H22" s="22" t="s">
        <v>19</v>
      </c>
      <c r="I22" s="74">
        <f>SUMIF(経常費用詳細[項目],H22,経常費用詳細[その他外部収入])</f>
        <v>0</v>
      </c>
      <c r="J22" s="15"/>
      <c r="K22" s="15"/>
      <c r="L22" s="15"/>
    </row>
    <row r="23" spans="1:12" ht="20" customHeight="1">
      <c r="A23" s="15"/>
      <c r="B23" s="22" t="s">
        <v>4</v>
      </c>
      <c r="C23" s="74">
        <f>SUMIF(経常費用詳細[項目],B23,経常費用詳細[学友会費])</f>
        <v>0</v>
      </c>
      <c r="D23" s="15"/>
      <c r="E23" s="22" t="s">
        <v>4</v>
      </c>
      <c r="F23" s="74">
        <f>SUMIF(経常費用詳細[項目],E23,経常費用詳細[部費・特別負担金])</f>
        <v>0</v>
      </c>
      <c r="G23" s="15"/>
      <c r="H23" s="22" t="s">
        <v>4</v>
      </c>
      <c r="I23" s="74">
        <f>SUMIF(経常費用詳細[項目],H23,経常費用詳細[その他外部収入])</f>
        <v>0</v>
      </c>
      <c r="J23" s="15"/>
      <c r="K23" s="15"/>
      <c r="L23" s="15"/>
    </row>
    <row r="24" spans="1:12" ht="20" customHeight="1">
      <c r="A24" s="15"/>
      <c r="B24" s="22" t="s">
        <v>5</v>
      </c>
      <c r="C24" s="74">
        <f>SUMIF(経常費用詳細[項目],B24,経常費用詳細[学友会費])</f>
        <v>0</v>
      </c>
      <c r="D24" s="15"/>
      <c r="E24" s="22" t="s">
        <v>5</v>
      </c>
      <c r="F24" s="74">
        <f>SUMIF(経常費用詳細[項目],E24,経常費用詳細[部費・特別負担金])</f>
        <v>0</v>
      </c>
      <c r="G24" s="15"/>
      <c r="H24" s="22" t="s">
        <v>5</v>
      </c>
      <c r="I24" s="74">
        <f>SUMIF(経常費用詳細[項目],H24,経常費用詳細[その他外部収入])</f>
        <v>0</v>
      </c>
      <c r="J24" s="15"/>
      <c r="K24" s="15"/>
      <c r="L24" s="15"/>
    </row>
    <row r="25" spans="1:12" ht="20" customHeight="1">
      <c r="A25" s="15"/>
      <c r="B25" s="22" t="s">
        <v>6</v>
      </c>
      <c r="C25" s="74">
        <f>SUMIF(経常費用詳細[項目],B25,経常費用詳細[学友会費])</f>
        <v>0</v>
      </c>
      <c r="D25" s="15"/>
      <c r="E25" s="22" t="s">
        <v>6</v>
      </c>
      <c r="F25" s="74">
        <f>SUMIF(経常費用詳細[項目],E25,経常費用詳細[部費・特別負担金])</f>
        <v>0</v>
      </c>
      <c r="G25" s="15"/>
      <c r="H25" s="22" t="s">
        <v>6</v>
      </c>
      <c r="I25" s="74">
        <f>SUMIF(経常費用詳細[項目],H25,経常費用詳細[その他外部収入])</f>
        <v>0</v>
      </c>
      <c r="J25" s="15"/>
      <c r="K25" s="15"/>
      <c r="L25" s="15"/>
    </row>
    <row r="26" spans="1:12" ht="20" customHeight="1">
      <c r="A26" s="15"/>
      <c r="B26" s="22" t="s">
        <v>7</v>
      </c>
      <c r="C26" s="74">
        <f>SUMIF(経常費用詳細[項目],B26,経常費用詳細[学友会費])</f>
        <v>0</v>
      </c>
      <c r="D26" s="15"/>
      <c r="E26" s="22" t="s">
        <v>7</v>
      </c>
      <c r="F26" s="74">
        <f>SUMIF(経常費用詳細[項目],E26,経常費用詳細[部費・特別負担金])</f>
        <v>0</v>
      </c>
      <c r="G26" s="15"/>
      <c r="H26" s="22" t="s">
        <v>7</v>
      </c>
      <c r="I26" s="74">
        <f>SUMIF(経常費用詳細[項目],H26,経常費用詳細[その他外部収入])</f>
        <v>0</v>
      </c>
      <c r="J26" s="15"/>
      <c r="K26" s="15"/>
      <c r="L26" s="15"/>
    </row>
    <row r="27" spans="1:12" ht="20" customHeight="1">
      <c r="A27" s="15"/>
      <c r="B27" s="22" t="s">
        <v>8</v>
      </c>
      <c r="C27" s="74">
        <f>SUMIF(経常費用詳細[項目],B27,経常費用詳細[学友会費])</f>
        <v>0</v>
      </c>
      <c r="D27" s="15"/>
      <c r="E27" s="22" t="s">
        <v>8</v>
      </c>
      <c r="F27" s="74">
        <f>SUMIF(経常費用詳細[項目],E27,経常費用詳細[部費・特別負担金])</f>
        <v>0</v>
      </c>
      <c r="G27" s="15"/>
      <c r="H27" s="22" t="s">
        <v>8</v>
      </c>
      <c r="I27" s="74">
        <f>SUMIF(経常費用詳細[項目],H27,経常費用詳細[その他外部収入])</f>
        <v>0</v>
      </c>
      <c r="J27" s="15"/>
      <c r="K27" s="15"/>
      <c r="L27" s="15"/>
    </row>
    <row r="28" spans="1:12" ht="20" customHeight="1">
      <c r="A28" s="15"/>
      <c r="B28" s="22" t="s">
        <v>9</v>
      </c>
      <c r="C28" s="74">
        <f>SUMIF(経常費用詳細[項目],B28,経常費用詳細[学友会費])</f>
        <v>0</v>
      </c>
      <c r="D28" s="15"/>
      <c r="E28" s="22" t="s">
        <v>9</v>
      </c>
      <c r="F28" s="74">
        <f>SUMIF(経常費用詳細[項目],E28,経常費用詳細[部費・特別負担金])</f>
        <v>0</v>
      </c>
      <c r="G28" s="15"/>
      <c r="H28" s="22" t="s">
        <v>9</v>
      </c>
      <c r="I28" s="74">
        <f>SUMIF(経常費用詳細[項目],H28,経常費用詳細[その他外部収入])</f>
        <v>0</v>
      </c>
      <c r="J28" s="15"/>
      <c r="K28" s="15"/>
      <c r="L28" s="15"/>
    </row>
    <row r="29" spans="1:12" ht="20" customHeight="1">
      <c r="A29" s="15"/>
      <c r="B29" s="22" t="s">
        <v>10</v>
      </c>
      <c r="C29" s="74">
        <f>SUMIF(経常費用詳細[項目],B29,経常費用詳細[学友会費])</f>
        <v>0</v>
      </c>
      <c r="D29" s="15"/>
      <c r="E29" s="22" t="s">
        <v>10</v>
      </c>
      <c r="F29" s="74">
        <f>SUMIF(経常費用詳細[項目],E29,経常費用詳細[部費・特別負担金])</f>
        <v>0</v>
      </c>
      <c r="G29" s="15"/>
      <c r="H29" s="22" t="s">
        <v>10</v>
      </c>
      <c r="I29" s="74">
        <f>SUMIF(経常費用詳細[項目],H29,経常費用詳細[その他外部収入])</f>
        <v>0</v>
      </c>
      <c r="J29" s="15"/>
      <c r="K29" s="15"/>
      <c r="L29" s="15"/>
    </row>
    <row r="30" spans="1:12" ht="20" customHeight="1">
      <c r="A30" s="15"/>
      <c r="B30" s="22" t="s">
        <v>11</v>
      </c>
      <c r="C30" s="74">
        <f>SUMIF(経常費用詳細[項目],B30,経常費用詳細[学友会費])</f>
        <v>0</v>
      </c>
      <c r="D30" s="15"/>
      <c r="E30" s="22" t="s">
        <v>11</v>
      </c>
      <c r="F30" s="74">
        <f>SUMIF(経常費用詳細[項目],E30,経常費用詳細[部費・特別負担金])</f>
        <v>0</v>
      </c>
      <c r="G30" s="15"/>
      <c r="H30" s="22" t="s">
        <v>11</v>
      </c>
      <c r="I30" s="74">
        <f>SUMIF(経常費用詳細[項目],H30,経常費用詳細[その他外部収入])</f>
        <v>0</v>
      </c>
      <c r="J30" s="15"/>
      <c r="K30" s="15"/>
      <c r="L30" s="15"/>
    </row>
    <row r="31" spans="1:12" ht="20" customHeight="1">
      <c r="A31" s="15"/>
      <c r="B31" s="22" t="s">
        <v>12</v>
      </c>
      <c r="C31" s="74">
        <f>SUMIF(経常費用詳細[項目],B31,経常費用詳細[学友会費])</f>
        <v>0</v>
      </c>
      <c r="D31" s="15"/>
      <c r="E31" s="22" t="s">
        <v>12</v>
      </c>
      <c r="F31" s="74">
        <f>SUMIF(経常費用詳細[項目],E31,経常費用詳細[部費・特別負担金])</f>
        <v>0</v>
      </c>
      <c r="G31" s="15"/>
      <c r="H31" s="22" t="s">
        <v>12</v>
      </c>
      <c r="I31" s="74">
        <f>SUMIF(経常費用詳細[項目],H31,経常費用詳細[その他外部収入])</f>
        <v>0</v>
      </c>
      <c r="J31" s="15"/>
      <c r="K31" s="15"/>
      <c r="L31" s="15"/>
    </row>
    <row r="32" spans="1:12" ht="20" customHeight="1">
      <c r="A32" s="15"/>
      <c r="B32" s="22" t="s">
        <v>13</v>
      </c>
      <c r="C32" s="74">
        <f>SUMIF(経常費用詳細[項目],B32,経常費用詳細[学友会費])</f>
        <v>0</v>
      </c>
      <c r="D32" s="15"/>
      <c r="E32" s="22" t="s">
        <v>13</v>
      </c>
      <c r="F32" s="74">
        <f>SUMIF(経常費用詳細[項目],E32,経常費用詳細[部費・特別負担金])</f>
        <v>0</v>
      </c>
      <c r="G32" s="15"/>
      <c r="H32" s="22" t="s">
        <v>13</v>
      </c>
      <c r="I32" s="74">
        <f>SUMIF(経常費用詳細[項目],H32,経常費用詳細[その他外部収入])</f>
        <v>0</v>
      </c>
      <c r="J32" s="15"/>
      <c r="K32" s="15"/>
      <c r="L32" s="15"/>
    </row>
    <row r="33" spans="1:12" ht="20" customHeight="1" thickBot="1">
      <c r="A33" s="15"/>
      <c r="B33" s="26" t="s">
        <v>49</v>
      </c>
      <c r="C33" s="74">
        <f>SUMIF(経常費用詳細[項目],B33,経常費用詳細[学友会費])</f>
        <v>0</v>
      </c>
      <c r="D33" s="15"/>
      <c r="E33" s="26" t="s">
        <v>49</v>
      </c>
      <c r="F33" s="74">
        <f>SUMIF(経常費用詳細[項目],E33,経常費用詳細[部費・特別負担金])</f>
        <v>0</v>
      </c>
      <c r="G33" s="15"/>
      <c r="H33" s="26" t="s">
        <v>49</v>
      </c>
      <c r="I33" s="74">
        <f>SUMIF(経常費用詳細[項目],H33,経常費用詳細[その他外部収入])</f>
        <v>0</v>
      </c>
      <c r="J33" s="15"/>
      <c r="K33" s="15"/>
      <c r="L33" s="15"/>
    </row>
    <row r="34" spans="1:12" ht="20" customHeight="1" thickTop="1" thickBot="1">
      <c r="A34" s="15"/>
      <c r="B34" s="24" t="s">
        <v>43</v>
      </c>
      <c r="C34" s="75">
        <f>SUM(C20:C33)</f>
        <v>0</v>
      </c>
      <c r="D34" s="15"/>
      <c r="E34" s="24" t="s">
        <v>43</v>
      </c>
      <c r="F34" s="75">
        <f>SUM(F20:F33)</f>
        <v>0</v>
      </c>
      <c r="G34" s="15"/>
      <c r="H34" s="24" t="s">
        <v>43</v>
      </c>
      <c r="I34" s="75">
        <f>SUM(I20:I33)</f>
        <v>0</v>
      </c>
      <c r="J34" s="15"/>
      <c r="K34" s="15"/>
      <c r="L34" s="15"/>
    </row>
    <row r="35" spans="1:12" ht="20" customHeight="1">
      <c r="A35" s="15"/>
      <c r="B35" s="15"/>
      <c r="C35" s="15"/>
      <c r="D35" s="15"/>
      <c r="E35" s="15"/>
      <c r="F35" s="15"/>
      <c r="G35" s="15"/>
      <c r="H35" s="15"/>
      <c r="I35" s="15"/>
      <c r="J35" s="15"/>
      <c r="K35" s="15"/>
      <c r="L35" s="15"/>
    </row>
    <row r="36" spans="1:12" ht="20" customHeight="1">
      <c r="A36" s="15"/>
      <c r="B36" s="15" t="s">
        <v>50</v>
      </c>
      <c r="C36" s="15"/>
      <c r="D36" s="15"/>
      <c r="E36" s="15"/>
      <c r="F36" s="15"/>
      <c r="G36" s="15"/>
      <c r="H36" s="15"/>
      <c r="I36" s="15"/>
      <c r="J36" s="15"/>
      <c r="K36" s="15"/>
      <c r="L36" s="15"/>
    </row>
    <row r="37" spans="1:12" ht="19.899999999999999" customHeight="1" thickBot="1">
      <c r="A37" s="15"/>
      <c r="B37" s="15" t="s">
        <v>14</v>
      </c>
      <c r="C37" s="56" t="s">
        <v>51</v>
      </c>
      <c r="D37" s="56" t="s">
        <v>52</v>
      </c>
      <c r="E37" s="56" t="s">
        <v>53</v>
      </c>
      <c r="F37" s="56" t="s">
        <v>54</v>
      </c>
      <c r="G37" s="56" t="s">
        <v>55</v>
      </c>
      <c r="H37" s="56" t="s">
        <v>56</v>
      </c>
      <c r="I37" s="56" t="s">
        <v>57</v>
      </c>
      <c r="J37" s="56" t="s">
        <v>58</v>
      </c>
      <c r="K37" s="54" t="s">
        <v>68</v>
      </c>
      <c r="L37" s="15"/>
    </row>
    <row r="38" spans="1:12" ht="20" customHeight="1" thickTop="1">
      <c r="A38" s="15"/>
      <c r="B38" s="57"/>
      <c r="C38" s="55"/>
      <c r="D38" s="58"/>
      <c r="E38" s="55"/>
      <c r="F38" s="76">
        <f>経常費用詳細[[#This Row],[単価]] * 経常費用詳細[[#This Row],[個数]]</f>
        <v>0</v>
      </c>
      <c r="G38" s="61">
        <f>経常費用詳細[[#This Row],[支出額]]-経常費用詳細[[#This Row],[部費・特別負担金]]-経常費用詳細[[#This Row],[その他外部収入]]</f>
        <v>0</v>
      </c>
      <c r="H38" s="61"/>
      <c r="I38" s="61"/>
      <c r="J38" s="55"/>
      <c r="K38" s="78" t="str">
        <f>IF(経常費用詳細[[#This Row],[支出額]]=経常費用詳細[[#This Row],[学友会費]]+経常費用詳細[[#This Row],[部費・特別負担金]]+経常費用詳細[[#This Row],[その他外部収入]],"OK","NG")</f>
        <v>OK</v>
      </c>
      <c r="L38" s="15"/>
    </row>
    <row r="39" spans="1:12" ht="20" customHeight="1">
      <c r="A39" s="15"/>
      <c r="B39" s="59"/>
      <c r="C39" s="51"/>
      <c r="D39" s="60"/>
      <c r="E39" s="51"/>
      <c r="F39" s="77">
        <f>経常費用詳細[[#This Row],[単価]] * 経常費用詳細[[#This Row],[個数]]</f>
        <v>0</v>
      </c>
      <c r="G39" s="62">
        <f>経常費用詳細[[#This Row],[支出額]]-経常費用詳細[[#This Row],[部費・特別負担金]]-経常費用詳細[[#This Row],[その他外部収入]]</f>
        <v>0</v>
      </c>
      <c r="H39" s="62"/>
      <c r="I39" s="62"/>
      <c r="J39" s="51"/>
      <c r="K39" s="79" t="str">
        <f>IF(経常費用詳細[[#This Row],[支出額]]=経常費用詳細[[#This Row],[学友会費]]+経常費用詳細[[#This Row],[部費・特別負担金]]+経常費用詳細[[#This Row],[その他外部収入]],"OK","NG")</f>
        <v>OK</v>
      </c>
      <c r="L39" s="15"/>
    </row>
    <row r="40" spans="1:12" ht="20" customHeight="1">
      <c r="A40" s="15"/>
      <c r="B40" s="59"/>
      <c r="C40" s="51"/>
      <c r="D40" s="60"/>
      <c r="E40" s="51"/>
      <c r="F40" s="77">
        <f>経常費用詳細[[#This Row],[単価]] * 経常費用詳細[[#This Row],[個数]]</f>
        <v>0</v>
      </c>
      <c r="G40" s="62">
        <f>経常費用詳細[[#This Row],[支出額]]-経常費用詳細[[#This Row],[部費・特別負担金]]-経常費用詳細[[#This Row],[その他外部収入]]</f>
        <v>0</v>
      </c>
      <c r="H40" s="62"/>
      <c r="I40" s="62"/>
      <c r="J40" s="51"/>
      <c r="K40" s="79" t="str">
        <f>IF(経常費用詳細[[#This Row],[支出額]]=経常費用詳細[[#This Row],[学友会費]]+経常費用詳細[[#This Row],[部費・特別負担金]]+経常費用詳細[[#This Row],[その他外部収入]],"OK","NG")</f>
        <v>OK</v>
      </c>
      <c r="L40" s="15"/>
    </row>
    <row r="41" spans="1:12" ht="20" customHeight="1">
      <c r="A41" s="15"/>
      <c r="B41" s="59"/>
      <c r="C41" s="51"/>
      <c r="D41" s="60"/>
      <c r="E41" s="51"/>
      <c r="F41" s="77">
        <f>経常費用詳細[[#This Row],[単価]] * 経常費用詳細[[#This Row],[個数]]</f>
        <v>0</v>
      </c>
      <c r="G41" s="62">
        <f>経常費用詳細[[#This Row],[支出額]]-経常費用詳細[[#This Row],[部費・特別負担金]]-経常費用詳細[[#This Row],[その他外部収入]]</f>
        <v>0</v>
      </c>
      <c r="H41" s="62"/>
      <c r="I41" s="62"/>
      <c r="J41" s="51"/>
      <c r="K41" s="79" t="str">
        <f>IF(経常費用詳細[[#This Row],[支出額]]=経常費用詳細[[#This Row],[学友会費]]+経常費用詳細[[#This Row],[部費・特別負担金]]+経常費用詳細[[#This Row],[その他外部収入]],"OK","NG")</f>
        <v>OK</v>
      </c>
      <c r="L41" s="15"/>
    </row>
    <row r="42" spans="1:12" ht="20" customHeight="1">
      <c r="A42" s="15"/>
      <c r="B42" s="59"/>
      <c r="C42" s="51"/>
      <c r="D42" s="60"/>
      <c r="E42" s="51"/>
      <c r="F42" s="77">
        <f>経常費用詳細[[#This Row],[単価]] * 経常費用詳細[[#This Row],[個数]]</f>
        <v>0</v>
      </c>
      <c r="G42" s="62">
        <f>経常費用詳細[[#This Row],[支出額]]-経常費用詳細[[#This Row],[部費・特別負担金]]-経常費用詳細[[#This Row],[その他外部収入]]</f>
        <v>0</v>
      </c>
      <c r="H42" s="62"/>
      <c r="I42" s="62"/>
      <c r="J42" s="51"/>
      <c r="K42" s="79" t="str">
        <f>IF(経常費用詳細[[#This Row],[支出額]]=経常費用詳細[[#This Row],[学友会費]]+経常費用詳細[[#This Row],[部費・特別負担金]]+経常費用詳細[[#This Row],[その他外部収入]],"OK","NG")</f>
        <v>OK</v>
      </c>
      <c r="L42" s="15"/>
    </row>
    <row r="43" spans="1:12" ht="20" customHeight="1">
      <c r="A43" s="15"/>
      <c r="B43" s="59"/>
      <c r="C43" s="51"/>
      <c r="D43" s="60"/>
      <c r="E43" s="51"/>
      <c r="F43" s="77">
        <f>経常費用詳細[[#This Row],[単価]] * 経常費用詳細[[#This Row],[個数]]</f>
        <v>0</v>
      </c>
      <c r="G43" s="62">
        <f>経常費用詳細[[#This Row],[支出額]]-経常費用詳細[[#This Row],[部費・特別負担金]]-経常費用詳細[[#This Row],[その他外部収入]]</f>
        <v>0</v>
      </c>
      <c r="H43" s="62"/>
      <c r="I43" s="62"/>
      <c r="J43" s="51"/>
      <c r="K43" s="79" t="str">
        <f>IF(経常費用詳細[[#This Row],[支出額]]=経常費用詳細[[#This Row],[学友会費]]+経常費用詳細[[#This Row],[部費・特別負担金]]+経常費用詳細[[#This Row],[その他外部収入]],"OK","NG")</f>
        <v>OK</v>
      </c>
      <c r="L43" s="15"/>
    </row>
    <row r="44" spans="1:12" ht="20" customHeight="1">
      <c r="A44" s="15"/>
      <c r="B44" s="59"/>
      <c r="C44" s="51"/>
      <c r="D44" s="60"/>
      <c r="E44" s="51"/>
      <c r="F44" s="77">
        <f>経常費用詳細[[#This Row],[単価]] * 経常費用詳細[[#This Row],[個数]]</f>
        <v>0</v>
      </c>
      <c r="G44" s="62">
        <f>経常費用詳細[[#This Row],[支出額]]-経常費用詳細[[#This Row],[部費・特別負担金]]-経常費用詳細[[#This Row],[その他外部収入]]</f>
        <v>0</v>
      </c>
      <c r="H44" s="62"/>
      <c r="I44" s="62"/>
      <c r="J44" s="51"/>
      <c r="K44" s="79" t="str">
        <f>IF(経常費用詳細[[#This Row],[支出額]]=経常費用詳細[[#This Row],[学友会費]]+経常費用詳細[[#This Row],[部費・特別負担金]]+経常費用詳細[[#This Row],[その他外部収入]],"OK","NG")</f>
        <v>OK</v>
      </c>
      <c r="L44" s="15"/>
    </row>
    <row r="45" spans="1:12" ht="20" customHeight="1">
      <c r="A45" s="15"/>
      <c r="B45" s="59"/>
      <c r="C45" s="51"/>
      <c r="D45" s="60"/>
      <c r="E45" s="51"/>
      <c r="F45" s="77">
        <f>経常費用詳細[[#This Row],[単価]] * 経常費用詳細[[#This Row],[個数]]</f>
        <v>0</v>
      </c>
      <c r="G45" s="62">
        <f>経常費用詳細[[#This Row],[支出額]]-経常費用詳細[[#This Row],[部費・特別負担金]]-経常費用詳細[[#This Row],[その他外部収入]]</f>
        <v>0</v>
      </c>
      <c r="H45" s="62"/>
      <c r="I45" s="62"/>
      <c r="J45" s="51"/>
      <c r="K45" s="79" t="str">
        <f>IF(経常費用詳細[[#This Row],[支出額]]=経常費用詳細[[#This Row],[学友会費]]+経常費用詳細[[#This Row],[部費・特別負担金]]+経常費用詳細[[#This Row],[その他外部収入]],"OK","NG")</f>
        <v>OK</v>
      </c>
      <c r="L45" s="15"/>
    </row>
    <row r="46" spans="1:12" ht="20" customHeight="1">
      <c r="A46" s="15"/>
      <c r="B46" s="59"/>
      <c r="C46" s="51"/>
      <c r="D46" s="60"/>
      <c r="E46" s="51"/>
      <c r="F46" s="77">
        <f>経常費用詳細[[#This Row],[単価]] * 経常費用詳細[[#This Row],[個数]]</f>
        <v>0</v>
      </c>
      <c r="G46" s="62">
        <f>経常費用詳細[[#This Row],[支出額]]-経常費用詳細[[#This Row],[部費・特別負担金]]-経常費用詳細[[#This Row],[その他外部収入]]</f>
        <v>0</v>
      </c>
      <c r="H46" s="62"/>
      <c r="I46" s="62"/>
      <c r="J46" s="51"/>
      <c r="K46" s="79" t="str">
        <f>IF(経常費用詳細[[#This Row],[支出額]]=経常費用詳細[[#This Row],[学友会費]]+経常費用詳細[[#This Row],[部費・特別負担金]]+経常費用詳細[[#This Row],[その他外部収入]],"OK","NG")</f>
        <v>OK</v>
      </c>
      <c r="L46" s="15"/>
    </row>
    <row r="47" spans="1:12" ht="20" customHeight="1">
      <c r="A47" s="15"/>
      <c r="B47" s="59"/>
      <c r="C47" s="51"/>
      <c r="D47" s="60"/>
      <c r="E47" s="51"/>
      <c r="F47" s="77">
        <f>経常費用詳細[[#This Row],[単価]] * 経常費用詳細[[#This Row],[個数]]</f>
        <v>0</v>
      </c>
      <c r="G47" s="62">
        <f>経常費用詳細[[#This Row],[支出額]]-経常費用詳細[[#This Row],[部費・特別負担金]]-経常費用詳細[[#This Row],[その他外部収入]]</f>
        <v>0</v>
      </c>
      <c r="H47" s="62"/>
      <c r="I47" s="62"/>
      <c r="J47" s="51"/>
      <c r="K47" s="79" t="str">
        <f>IF(経常費用詳細[[#This Row],[支出額]]=経常費用詳細[[#This Row],[学友会費]]+経常費用詳細[[#This Row],[部費・特別負担金]]+経常費用詳細[[#This Row],[その他外部収入]],"OK","NG")</f>
        <v>OK</v>
      </c>
      <c r="L47" s="15"/>
    </row>
    <row r="48" spans="1:12" ht="20" customHeight="1">
      <c r="A48" s="15"/>
      <c r="B48" s="59"/>
      <c r="C48" s="51"/>
      <c r="D48" s="60"/>
      <c r="E48" s="51"/>
      <c r="F48" s="77">
        <f>経常費用詳細[[#This Row],[単価]] * 経常費用詳細[[#This Row],[個数]]</f>
        <v>0</v>
      </c>
      <c r="G48" s="62">
        <f>経常費用詳細[[#This Row],[支出額]]-経常費用詳細[[#This Row],[部費・特別負担金]]-経常費用詳細[[#This Row],[その他外部収入]]</f>
        <v>0</v>
      </c>
      <c r="H48" s="62"/>
      <c r="I48" s="62"/>
      <c r="J48" s="51"/>
      <c r="K48" s="79" t="str">
        <f>IF(経常費用詳細[[#This Row],[支出額]]=経常費用詳細[[#This Row],[学友会費]]+経常費用詳細[[#This Row],[部費・特別負担金]]+経常費用詳細[[#This Row],[その他外部収入]],"OK","NG")</f>
        <v>OK</v>
      </c>
      <c r="L48" s="15"/>
    </row>
    <row r="49" spans="1:12" ht="20" customHeight="1">
      <c r="A49" s="15"/>
      <c r="B49" s="59"/>
      <c r="C49" s="51"/>
      <c r="D49" s="60"/>
      <c r="E49" s="51"/>
      <c r="F49" s="77">
        <f>経常費用詳細[[#This Row],[単価]] * 経常費用詳細[[#This Row],[個数]]</f>
        <v>0</v>
      </c>
      <c r="G49" s="62">
        <f>経常費用詳細[[#This Row],[支出額]]-経常費用詳細[[#This Row],[部費・特別負担金]]-経常費用詳細[[#This Row],[その他外部収入]]</f>
        <v>0</v>
      </c>
      <c r="H49" s="62"/>
      <c r="I49" s="62"/>
      <c r="J49" s="51"/>
      <c r="K49" s="79" t="str">
        <f>IF(経常費用詳細[[#This Row],[支出額]]=経常費用詳細[[#This Row],[学友会費]]+経常費用詳細[[#This Row],[部費・特別負担金]]+経常費用詳細[[#This Row],[その他外部収入]],"OK","NG")</f>
        <v>OK</v>
      </c>
      <c r="L49" s="15"/>
    </row>
    <row r="50" spans="1:12" ht="20" customHeight="1">
      <c r="A50" s="15"/>
      <c r="B50" s="59"/>
      <c r="C50" s="51"/>
      <c r="D50" s="60"/>
      <c r="E50" s="51"/>
      <c r="F50" s="77">
        <f>経常費用詳細[[#This Row],[単価]] * 経常費用詳細[[#This Row],[個数]]</f>
        <v>0</v>
      </c>
      <c r="G50" s="62">
        <f>経常費用詳細[[#This Row],[支出額]]-経常費用詳細[[#This Row],[部費・特別負担金]]-経常費用詳細[[#This Row],[その他外部収入]]</f>
        <v>0</v>
      </c>
      <c r="H50" s="62"/>
      <c r="I50" s="62"/>
      <c r="J50" s="51"/>
      <c r="K50" s="79" t="str">
        <f>IF(経常費用詳細[[#This Row],[支出額]]=経常費用詳細[[#This Row],[学友会費]]+経常費用詳細[[#This Row],[部費・特別負担金]]+経常費用詳細[[#This Row],[その他外部収入]],"OK","NG")</f>
        <v>OK</v>
      </c>
      <c r="L50" s="15"/>
    </row>
    <row r="51" spans="1:12" ht="20" customHeight="1">
      <c r="A51" s="15"/>
      <c r="B51" s="59"/>
      <c r="C51" s="51"/>
      <c r="D51" s="60"/>
      <c r="E51" s="51"/>
      <c r="F51" s="77">
        <f>経常費用詳細[[#This Row],[単価]] * 経常費用詳細[[#This Row],[個数]]</f>
        <v>0</v>
      </c>
      <c r="G51" s="62">
        <f>経常費用詳細[[#This Row],[支出額]]-経常費用詳細[[#This Row],[部費・特別負担金]]-経常費用詳細[[#This Row],[その他外部収入]]</f>
        <v>0</v>
      </c>
      <c r="H51" s="62"/>
      <c r="I51" s="62"/>
      <c r="J51" s="51"/>
      <c r="K51" s="79" t="str">
        <f>IF(経常費用詳細[[#This Row],[支出額]]=経常費用詳細[[#This Row],[学友会費]]+経常費用詳細[[#This Row],[部費・特別負担金]]+経常費用詳細[[#This Row],[その他外部収入]],"OK","NG")</f>
        <v>OK</v>
      </c>
      <c r="L51" s="15"/>
    </row>
    <row r="52" spans="1:12" ht="20" customHeight="1">
      <c r="A52" s="15"/>
      <c r="B52" s="59"/>
      <c r="C52" s="51"/>
      <c r="D52" s="60"/>
      <c r="E52" s="51"/>
      <c r="F52" s="77">
        <f>経常費用詳細[[#This Row],[単価]] * 経常費用詳細[[#This Row],[個数]]</f>
        <v>0</v>
      </c>
      <c r="G52" s="62">
        <f>経常費用詳細[[#This Row],[支出額]]-経常費用詳細[[#This Row],[部費・特別負担金]]-経常費用詳細[[#This Row],[その他外部収入]]</f>
        <v>0</v>
      </c>
      <c r="H52" s="62"/>
      <c r="I52" s="62"/>
      <c r="J52" s="51"/>
      <c r="K52" s="79" t="str">
        <f>IF(経常費用詳細[[#This Row],[支出額]]=経常費用詳細[[#This Row],[学友会費]]+経常費用詳細[[#This Row],[部費・特別負担金]]+経常費用詳細[[#This Row],[その他外部収入]],"OK","NG")</f>
        <v>OK</v>
      </c>
      <c r="L52" s="15"/>
    </row>
    <row r="53" spans="1:12" ht="20" customHeight="1">
      <c r="A53" s="15"/>
      <c r="B53" s="59"/>
      <c r="C53" s="51"/>
      <c r="D53" s="60"/>
      <c r="E53" s="51"/>
      <c r="F53" s="77">
        <f>経常費用詳細[[#This Row],[単価]] * 経常費用詳細[[#This Row],[個数]]</f>
        <v>0</v>
      </c>
      <c r="G53" s="62">
        <f>経常費用詳細[[#This Row],[支出額]]-経常費用詳細[[#This Row],[部費・特別負担金]]-経常費用詳細[[#This Row],[その他外部収入]]</f>
        <v>0</v>
      </c>
      <c r="H53" s="62"/>
      <c r="I53" s="62"/>
      <c r="J53" s="51"/>
      <c r="K53" s="79" t="str">
        <f>IF(経常費用詳細[[#This Row],[支出額]]=経常費用詳細[[#This Row],[学友会費]]+経常費用詳細[[#This Row],[部費・特別負担金]]+経常費用詳細[[#This Row],[その他外部収入]],"OK","NG")</f>
        <v>OK</v>
      </c>
      <c r="L53" s="15"/>
    </row>
    <row r="54" spans="1:12" ht="20" customHeight="1">
      <c r="A54" s="15"/>
      <c r="B54" s="59"/>
      <c r="C54" s="51"/>
      <c r="D54" s="60"/>
      <c r="E54" s="51"/>
      <c r="F54" s="77">
        <f>経常費用詳細[[#This Row],[単価]] * 経常費用詳細[[#This Row],[個数]]</f>
        <v>0</v>
      </c>
      <c r="G54" s="62">
        <f>経常費用詳細[[#This Row],[支出額]]-経常費用詳細[[#This Row],[部費・特別負担金]]-経常費用詳細[[#This Row],[その他外部収入]]</f>
        <v>0</v>
      </c>
      <c r="H54" s="62"/>
      <c r="I54" s="62"/>
      <c r="J54" s="51"/>
      <c r="K54" s="79" t="str">
        <f>IF(経常費用詳細[[#This Row],[支出額]]=経常費用詳細[[#This Row],[学友会費]]+経常費用詳細[[#This Row],[部費・特別負担金]]+経常費用詳細[[#This Row],[その他外部収入]],"OK","NG")</f>
        <v>OK</v>
      </c>
      <c r="L54" s="15"/>
    </row>
    <row r="55" spans="1:12" ht="20" customHeight="1">
      <c r="A55" s="15"/>
      <c r="B55" s="59"/>
      <c r="C55" s="51"/>
      <c r="D55" s="60"/>
      <c r="E55" s="51"/>
      <c r="F55" s="77">
        <f>経常費用詳細[[#This Row],[単価]] * 経常費用詳細[[#This Row],[個数]]</f>
        <v>0</v>
      </c>
      <c r="G55" s="62">
        <f>経常費用詳細[[#This Row],[支出額]]-経常費用詳細[[#This Row],[部費・特別負担金]]-経常費用詳細[[#This Row],[その他外部収入]]</f>
        <v>0</v>
      </c>
      <c r="H55" s="62"/>
      <c r="I55" s="62"/>
      <c r="J55" s="51"/>
      <c r="K55" s="79" t="str">
        <f>IF(経常費用詳細[[#This Row],[支出額]]=経常費用詳細[[#This Row],[学友会費]]+経常費用詳細[[#This Row],[部費・特別負担金]]+経常費用詳細[[#This Row],[その他外部収入]],"OK","NG")</f>
        <v>OK</v>
      </c>
      <c r="L55" s="15"/>
    </row>
    <row r="56" spans="1:12" ht="20" customHeight="1">
      <c r="A56" s="15"/>
      <c r="B56" s="59"/>
      <c r="C56" s="51"/>
      <c r="D56" s="60"/>
      <c r="E56" s="51"/>
      <c r="F56" s="77">
        <f>経常費用詳細[[#This Row],[単価]] * 経常費用詳細[[#This Row],[個数]]</f>
        <v>0</v>
      </c>
      <c r="G56" s="62">
        <f>経常費用詳細[[#This Row],[支出額]]-経常費用詳細[[#This Row],[部費・特別負担金]]-経常費用詳細[[#This Row],[その他外部収入]]</f>
        <v>0</v>
      </c>
      <c r="H56" s="62"/>
      <c r="I56" s="62"/>
      <c r="J56" s="51"/>
      <c r="K56" s="79" t="str">
        <f>IF(経常費用詳細[[#This Row],[支出額]]=経常費用詳細[[#This Row],[学友会費]]+経常費用詳細[[#This Row],[部費・特別負担金]]+経常費用詳細[[#This Row],[その他外部収入]],"OK","NG")</f>
        <v>OK</v>
      </c>
      <c r="L56" s="15"/>
    </row>
    <row r="57" spans="1:12" ht="20" customHeight="1">
      <c r="A57" s="15"/>
      <c r="B57" s="59"/>
      <c r="C57" s="51"/>
      <c r="D57" s="60"/>
      <c r="E57" s="51"/>
      <c r="F57" s="77">
        <f>経常費用詳細[[#This Row],[単価]] * 経常費用詳細[[#This Row],[個数]]</f>
        <v>0</v>
      </c>
      <c r="G57" s="62">
        <f>経常費用詳細[[#This Row],[支出額]]-経常費用詳細[[#This Row],[部費・特別負担金]]-経常費用詳細[[#This Row],[その他外部収入]]</f>
        <v>0</v>
      </c>
      <c r="H57" s="62"/>
      <c r="I57" s="62"/>
      <c r="J57" s="51"/>
      <c r="K57" s="79" t="str">
        <f>IF(経常費用詳細[[#This Row],[支出額]]=経常費用詳細[[#This Row],[学友会費]]+経常費用詳細[[#This Row],[部費・特別負担金]]+経常費用詳細[[#This Row],[その他外部収入]],"OK","NG")</f>
        <v>OK</v>
      </c>
      <c r="L57" s="15"/>
    </row>
    <row r="58" spans="1:12" ht="20" customHeight="1">
      <c r="A58" s="15"/>
      <c r="B58" s="59"/>
      <c r="C58" s="51"/>
      <c r="D58" s="60"/>
      <c r="E58" s="51"/>
      <c r="F58" s="77">
        <f>経常費用詳細[[#This Row],[単価]] * 経常費用詳細[[#This Row],[個数]]</f>
        <v>0</v>
      </c>
      <c r="G58" s="62">
        <f>経常費用詳細[[#This Row],[支出額]]-経常費用詳細[[#This Row],[部費・特別負担金]]-経常費用詳細[[#This Row],[その他外部収入]]</f>
        <v>0</v>
      </c>
      <c r="H58" s="62"/>
      <c r="I58" s="62"/>
      <c r="J58" s="51"/>
      <c r="K58" s="79" t="str">
        <f>IF(経常費用詳細[[#This Row],[支出額]]=経常費用詳細[[#This Row],[学友会費]]+経常費用詳細[[#This Row],[部費・特別負担金]]+経常費用詳細[[#This Row],[その他外部収入]],"OK","NG")</f>
        <v>OK</v>
      </c>
      <c r="L58" s="15"/>
    </row>
    <row r="59" spans="1:12" ht="20" customHeight="1">
      <c r="A59" s="15"/>
      <c r="B59" s="59"/>
      <c r="C59" s="51"/>
      <c r="D59" s="60"/>
      <c r="E59" s="51"/>
      <c r="F59" s="77">
        <f>経常費用詳細[[#This Row],[単価]] * 経常費用詳細[[#This Row],[個数]]</f>
        <v>0</v>
      </c>
      <c r="G59" s="62">
        <f>経常費用詳細[[#This Row],[支出額]]-経常費用詳細[[#This Row],[部費・特別負担金]]-経常費用詳細[[#This Row],[その他外部収入]]</f>
        <v>0</v>
      </c>
      <c r="H59" s="62"/>
      <c r="I59" s="62"/>
      <c r="J59" s="51"/>
      <c r="K59" s="79" t="str">
        <f>IF(経常費用詳細[[#This Row],[支出額]]=経常費用詳細[[#This Row],[学友会費]]+経常費用詳細[[#This Row],[部費・特別負担金]]+経常費用詳細[[#This Row],[その他外部収入]],"OK","NG")</f>
        <v>OK</v>
      </c>
      <c r="L59" s="15"/>
    </row>
    <row r="60" spans="1:12" ht="20" customHeight="1" thickBot="1">
      <c r="A60" s="15"/>
      <c r="B60" s="59"/>
      <c r="C60" s="51"/>
      <c r="D60" s="60"/>
      <c r="E60" s="51"/>
      <c r="F60" s="77">
        <f>経常費用詳細[[#This Row],[単価]] * 経常費用詳細[[#This Row],[個数]]</f>
        <v>0</v>
      </c>
      <c r="G60" s="62">
        <f>経常費用詳細[[#This Row],[支出額]]-経常費用詳細[[#This Row],[部費・特別負担金]]-経常費用詳細[[#This Row],[その他外部収入]]</f>
        <v>0</v>
      </c>
      <c r="H60" s="62"/>
      <c r="I60" s="62"/>
      <c r="J60" s="51"/>
      <c r="K60" s="77" t="str">
        <f>IF(経常費用詳細[[#This Row],[支出額]]=経常費用詳細[[#This Row],[学友会費]]+経常費用詳細[[#This Row],[部費・特別負担金]]+経常費用詳細[[#This Row],[その他外部収入]],"OK","NG")</f>
        <v>OK</v>
      </c>
      <c r="L60" s="15"/>
    </row>
    <row r="61" spans="1:12" ht="20" customHeight="1" thickBot="1">
      <c r="A61" s="15"/>
      <c r="B61" s="64" t="s">
        <v>43</v>
      </c>
      <c r="C61" s="65"/>
      <c r="D61" s="65"/>
      <c r="E61" s="65"/>
      <c r="F61" s="80">
        <f>SUM(経常費用詳細[支出額])</f>
        <v>0</v>
      </c>
      <c r="G61" s="80">
        <f>SUM(経常費用詳細[学友会費])</f>
        <v>0</v>
      </c>
      <c r="H61" s="80">
        <f>SUM(経常費用詳細[部費・特別負担金])</f>
        <v>0</v>
      </c>
      <c r="I61" s="80">
        <f>SUM(経常費用詳細[その他外部収入])</f>
        <v>0</v>
      </c>
      <c r="J61" s="66"/>
      <c r="K61" s="67"/>
      <c r="L61" s="15"/>
    </row>
    <row r="62" spans="1:12" ht="20" customHeight="1">
      <c r="A62" s="15"/>
      <c r="B62" s="15"/>
      <c r="C62" s="15"/>
      <c r="D62" s="15"/>
      <c r="E62" s="15"/>
      <c r="F62" s="15"/>
      <c r="G62" s="15"/>
      <c r="H62" s="15"/>
      <c r="I62" s="15"/>
      <c r="J62" s="15"/>
      <c r="K62" s="15"/>
      <c r="L62" s="15"/>
    </row>
    <row r="63" spans="1:12" ht="20" customHeight="1">
      <c r="A63" s="15"/>
      <c r="B63" s="15"/>
      <c r="C63" s="15"/>
      <c r="D63" s="15"/>
      <c r="E63" s="15"/>
      <c r="F63" s="15"/>
      <c r="G63" s="15"/>
      <c r="H63" s="15"/>
      <c r="I63" s="15"/>
      <c r="J63" s="15"/>
      <c r="K63" s="15"/>
      <c r="L63" s="15"/>
    </row>
    <row r="64" spans="1:12" ht="20" customHeight="1">
      <c r="A64" s="15"/>
      <c r="B64" s="15"/>
      <c r="C64" s="15"/>
      <c r="D64" s="15"/>
      <c r="E64" s="15"/>
      <c r="F64" s="15"/>
      <c r="G64" s="15"/>
      <c r="H64" s="15"/>
      <c r="I64" s="15"/>
      <c r="J64" s="15"/>
      <c r="K64" s="15"/>
      <c r="L64" s="15"/>
    </row>
    <row r="65" spans="1:5" ht="20" customHeight="1">
      <c r="C65" s="38"/>
      <c r="D65" s="38"/>
      <c r="E65" s="38"/>
    </row>
    <row r="66" spans="1:5" ht="20" customHeight="1">
      <c r="C66" s="38"/>
      <c r="D66" s="38"/>
      <c r="E66" s="38"/>
    </row>
    <row r="67" spans="1:5" ht="20" customHeight="1">
      <c r="C67" s="38"/>
      <c r="D67" s="38"/>
      <c r="E67" s="38"/>
    </row>
    <row r="68" spans="1:5" ht="20" customHeight="1">
      <c r="C68" s="38"/>
      <c r="D68" s="38"/>
      <c r="E68" s="38"/>
    </row>
    <row r="69" spans="1:5" ht="20" customHeight="1">
      <c r="C69" s="38"/>
      <c r="D69" s="38"/>
      <c r="E69" s="38"/>
    </row>
    <row r="70" spans="1:5" ht="20" customHeight="1">
      <c r="C70" s="38"/>
      <c r="D70" s="38"/>
      <c r="E70" s="38"/>
    </row>
    <row r="71" spans="1:5" ht="20" customHeight="1">
      <c r="C71" s="38"/>
      <c r="E71" s="38"/>
    </row>
    <row r="72" spans="1:5" ht="20" customHeight="1">
      <c r="C72" s="38"/>
      <c r="E72" s="38"/>
    </row>
    <row r="73" spans="1:5" ht="20" customHeight="1">
      <c r="C73" s="38"/>
      <c r="E73" s="38"/>
    </row>
    <row r="74" spans="1:5" ht="20" customHeight="1">
      <c r="C74" s="38"/>
      <c r="E74" s="38"/>
    </row>
    <row r="75" spans="1:5" ht="20" customHeight="1">
      <c r="B75" s="37"/>
      <c r="D75" s="38"/>
      <c r="E75" s="38"/>
    </row>
    <row r="76" spans="1:5" ht="20" customHeight="1">
      <c r="A76" s="37"/>
      <c r="B76" s="37"/>
      <c r="D76" s="38"/>
      <c r="E76" s="38"/>
    </row>
    <row r="77" spans="1:5" ht="20" customHeight="1">
      <c r="C77" s="38"/>
      <c r="D77" s="38"/>
      <c r="E77" s="38"/>
    </row>
    <row r="78" spans="1:5" ht="20" customHeight="1">
      <c r="C78" s="38"/>
      <c r="D78" s="38"/>
      <c r="E78" s="38"/>
    </row>
    <row r="79" spans="1:5" ht="20" customHeight="1">
      <c r="C79" s="38"/>
      <c r="D79" s="38"/>
      <c r="E79" s="38"/>
    </row>
    <row r="80" spans="1:5" ht="20" customHeight="1">
      <c r="C80" s="38"/>
      <c r="D80" s="38"/>
      <c r="E80" s="38"/>
    </row>
    <row r="81" s="38" customFormat="1" ht="20" customHeight="1"/>
    <row r="82" s="38" customFormat="1" ht="20" customHeight="1"/>
    <row r="83" s="38" customFormat="1" ht="20" customHeight="1"/>
    <row r="84" s="38" customFormat="1" ht="20" customHeight="1"/>
    <row r="85" s="38" customFormat="1" ht="20" customHeight="1"/>
    <row r="86" s="38" customFormat="1" ht="20" customHeight="1"/>
    <row r="87" s="38" customFormat="1" ht="20" customHeight="1"/>
    <row r="88" s="38" customFormat="1" ht="20" customHeight="1"/>
    <row r="89" s="38" customFormat="1" ht="20" customHeight="1"/>
    <row r="90" s="38" customFormat="1" ht="20" customHeight="1"/>
    <row r="91" s="38" customFormat="1" ht="20" customHeight="1"/>
    <row r="92" s="38" customFormat="1" ht="20" customHeight="1"/>
    <row r="93" s="38" customFormat="1" ht="20" customHeight="1"/>
    <row r="94" s="38" customFormat="1" ht="20" customHeight="1"/>
    <row r="95" s="38" customFormat="1" ht="20" customHeight="1"/>
    <row r="96" s="38" customFormat="1" ht="20" customHeight="1"/>
    <row r="97" s="38" customFormat="1" ht="20" customHeight="1"/>
    <row r="98" s="38" customFormat="1" ht="20" customHeight="1"/>
    <row r="99" s="38" customFormat="1" ht="20" customHeight="1"/>
    <row r="100" s="38" customFormat="1" ht="20" customHeight="1"/>
    <row r="101" s="38" customFormat="1" ht="20" customHeight="1"/>
    <row r="102" s="38" customFormat="1" ht="20" customHeight="1"/>
    <row r="103" s="38" customFormat="1" ht="20" customHeight="1"/>
    <row r="104" s="38" customFormat="1" ht="20" customHeight="1"/>
    <row r="132" ht="19.8" customHeight="1"/>
  </sheetData>
  <sheetProtection formatColumns="0" formatRows="0" insertColumns="0" insertRows="0"/>
  <mergeCells count="3">
    <mergeCell ref="B2:C2"/>
    <mergeCell ref="B3:C3"/>
    <mergeCell ref="B1:C1"/>
  </mergeCells>
  <phoneticPr fontId="1"/>
  <conditionalFormatting sqref="G38:I60">
    <cfRule type="cellIs" dxfId="78" priority="87" operator="greaterThan">
      <formula>0</formula>
    </cfRule>
    <cfRule type="cellIs" dxfId="77" priority="89" operator="greaterThan">
      <formula>$G$39&gt;0</formula>
    </cfRule>
  </conditionalFormatting>
  <conditionalFormatting sqref="H38:H60">
    <cfRule type="cellIs" dxfId="76" priority="1" operator="greaterThan">
      <formula>0</formula>
    </cfRule>
  </conditionalFormatting>
  <conditionalFormatting sqref="I38:I60">
    <cfRule type="cellIs" dxfId="75" priority="2" operator="greaterThan">
      <formula>0</formula>
    </cfRule>
  </conditionalFormatting>
  <dataValidations count="1">
    <dataValidation type="list" errorStyle="warning" allowBlank="1" showErrorMessage="1" errorTitle="項目名不一致" error="項目名に誤りがあります。_x000a_ドロップダウンボックスの中にある項目から選択してください。" sqref="B38:B60" xr:uid="{F89B8DD1-3C50-4C12-B232-03B6B613097D}">
      <formula1>$B$20:$B$33</formula1>
    </dataValidation>
  </dataValidations>
  <pageMargins left="0.7" right="0.7" top="0.75" bottom="0.75" header="0.3" footer="0.3"/>
  <pageSetup paperSize="9" orientation="portrait" horizontalDpi="4294967293" verticalDpi="300" r:id="rId1"/>
  <ignoredErrors>
    <ignoredError sqref="H8" calculatedColumn="1"/>
  </ignoredErrors>
  <tableParts count="2">
    <tablePart r:id="rId2"/>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955141-ADD8-462B-82D6-B690529F9B4B}">
  <dimension ref="B1:M354"/>
  <sheetViews>
    <sheetView zoomScale="70" zoomScaleNormal="70" workbookViewId="0">
      <selection activeCell="G17" sqref="G17"/>
    </sheetView>
  </sheetViews>
  <sheetFormatPr defaultRowHeight="17.649999999999999"/>
  <cols>
    <col min="1" max="1" width="9" style="15"/>
    <col min="2" max="2" width="24.3125" style="15" customWidth="1"/>
    <col min="3" max="3" width="20.9375" style="15" customWidth="1"/>
    <col min="4" max="4" width="9" style="15"/>
    <col min="5" max="5" width="16.6875" style="15" customWidth="1"/>
    <col min="6" max="6" width="14.5" style="15" customWidth="1"/>
    <col min="7" max="7" width="13.8125" style="15" customWidth="1"/>
    <col min="8" max="8" width="17.5" style="15" customWidth="1"/>
    <col min="9" max="9" width="14.5" style="15" customWidth="1"/>
    <col min="10" max="10" width="31.4375" style="15" customWidth="1"/>
    <col min="11" max="11" width="9" style="15"/>
    <col min="12" max="12" width="17.0625" style="15" customWidth="1"/>
    <col min="13" max="13" width="27.6875" style="15" customWidth="1"/>
    <col min="14" max="16384" width="9" style="15"/>
  </cols>
  <sheetData>
    <row r="1" spans="2:13" ht="18" thickBot="1">
      <c r="B1" s="15" t="s">
        <v>59</v>
      </c>
      <c r="F1" s="15" t="s">
        <v>61</v>
      </c>
      <c r="I1" s="15" t="s">
        <v>62</v>
      </c>
      <c r="L1" s="15" t="s">
        <v>63</v>
      </c>
    </row>
    <row r="2" spans="2:13" ht="18" thickBot="1">
      <c r="B2" s="16" t="s">
        <v>60</v>
      </c>
      <c r="C2" s="17" t="s">
        <v>40</v>
      </c>
      <c r="F2" s="16" t="s">
        <v>48</v>
      </c>
      <c r="G2" s="17" t="s">
        <v>40</v>
      </c>
      <c r="H2" s="18"/>
      <c r="I2" s="16" t="s">
        <v>48</v>
      </c>
      <c r="J2" s="17" t="s">
        <v>40</v>
      </c>
      <c r="L2" s="16" t="s">
        <v>48</v>
      </c>
      <c r="M2" s="17" t="s">
        <v>40</v>
      </c>
    </row>
    <row r="3" spans="2:13" ht="18" thickTop="1">
      <c r="B3" s="19"/>
      <c r="C3" s="74">
        <f>SUM(テーブル6[支出額])</f>
        <v>0</v>
      </c>
      <c r="F3" s="20" t="s">
        <v>1</v>
      </c>
      <c r="G3" s="74">
        <f>SUMIF($B$34:$B$600,F3,$G$34:$G$600)</f>
        <v>0</v>
      </c>
      <c r="I3" s="20" t="s">
        <v>1</v>
      </c>
      <c r="J3" s="74">
        <f>SUMIF($B$34:$B$600,I3,$H$34:$H$600)</f>
        <v>0</v>
      </c>
      <c r="L3" s="20" t="s">
        <v>1</v>
      </c>
      <c r="M3" s="74">
        <f>SUMIF($B$34:$B$600,$L3,$I$34:$I$600)</f>
        <v>0</v>
      </c>
    </row>
    <row r="4" spans="2:13">
      <c r="B4" s="21"/>
      <c r="C4" s="74">
        <f>SUM(テーブル7[支出額])</f>
        <v>0</v>
      </c>
      <c r="F4" s="22" t="s">
        <v>3</v>
      </c>
      <c r="G4" s="74">
        <f t="shared" ref="G4:G16" si="0">SUMIF($B$34:$B$600,F4,$G$34:$G$600)</f>
        <v>0</v>
      </c>
      <c r="I4" s="22" t="s">
        <v>3</v>
      </c>
      <c r="J4" s="74">
        <f>SUMIF($B$34:$B$600,I4,$H$34:$H$600)</f>
        <v>0</v>
      </c>
      <c r="L4" s="22" t="s">
        <v>3</v>
      </c>
      <c r="M4" s="74">
        <f t="shared" ref="M4:M16" si="1">SUMIF($B$34:$B$600,$L4,$I$34:$I$600)</f>
        <v>0</v>
      </c>
    </row>
    <row r="5" spans="2:13">
      <c r="B5" s="21"/>
      <c r="C5" s="74">
        <f>SUM(テーブル8[支出額])</f>
        <v>0</v>
      </c>
      <c r="F5" s="22" t="s">
        <v>19</v>
      </c>
      <c r="G5" s="74">
        <f t="shared" si="0"/>
        <v>0</v>
      </c>
      <c r="I5" s="22" t="s">
        <v>19</v>
      </c>
      <c r="J5" s="74">
        <f t="shared" ref="J5:J16" si="2">SUMIF($B$34:$B$600,I5,$H$34:$H$600)</f>
        <v>0</v>
      </c>
      <c r="L5" s="22" t="s">
        <v>19</v>
      </c>
      <c r="M5" s="74">
        <f t="shared" si="1"/>
        <v>0</v>
      </c>
    </row>
    <row r="6" spans="2:13">
      <c r="B6" s="21"/>
      <c r="C6" s="74">
        <f>SUM(テーブル9[支出額])</f>
        <v>0</v>
      </c>
      <c r="F6" s="22" t="s">
        <v>4</v>
      </c>
      <c r="G6" s="74">
        <f t="shared" si="0"/>
        <v>0</v>
      </c>
      <c r="I6" s="22" t="s">
        <v>4</v>
      </c>
      <c r="J6" s="74">
        <f t="shared" si="2"/>
        <v>0</v>
      </c>
      <c r="L6" s="22" t="s">
        <v>4</v>
      </c>
      <c r="M6" s="74">
        <f t="shared" si="1"/>
        <v>0</v>
      </c>
    </row>
    <row r="7" spans="2:13">
      <c r="B7" s="21"/>
      <c r="C7" s="74">
        <f>SUM(テーブル10[支出額])</f>
        <v>0</v>
      </c>
      <c r="F7" s="22" t="s">
        <v>5</v>
      </c>
      <c r="G7" s="74">
        <f t="shared" si="0"/>
        <v>0</v>
      </c>
      <c r="I7" s="22" t="s">
        <v>5</v>
      </c>
      <c r="J7" s="74">
        <f t="shared" si="2"/>
        <v>0</v>
      </c>
      <c r="L7" s="22" t="s">
        <v>5</v>
      </c>
      <c r="M7" s="74">
        <f>SUMIF($B$34:$B$600,$L7,$I$34:$I$600)</f>
        <v>0</v>
      </c>
    </row>
    <row r="8" spans="2:13">
      <c r="B8" s="21"/>
      <c r="C8" s="74">
        <f>SUM(テーブル11[支出額])</f>
        <v>0</v>
      </c>
      <c r="F8" s="22" t="s">
        <v>6</v>
      </c>
      <c r="G8" s="74">
        <f t="shared" si="0"/>
        <v>0</v>
      </c>
      <c r="I8" s="22" t="s">
        <v>6</v>
      </c>
      <c r="J8" s="74">
        <f t="shared" si="2"/>
        <v>0</v>
      </c>
      <c r="L8" s="22" t="s">
        <v>6</v>
      </c>
      <c r="M8" s="74">
        <f t="shared" si="1"/>
        <v>0</v>
      </c>
    </row>
    <row r="9" spans="2:13">
      <c r="B9" s="21"/>
      <c r="C9" s="74">
        <f>SUM(テーブル12[支出額])</f>
        <v>0</v>
      </c>
      <c r="F9" s="22" t="s">
        <v>7</v>
      </c>
      <c r="G9" s="74">
        <f t="shared" si="0"/>
        <v>0</v>
      </c>
      <c r="I9" s="22" t="s">
        <v>7</v>
      </c>
      <c r="J9" s="74">
        <f t="shared" si="2"/>
        <v>0</v>
      </c>
      <c r="L9" s="22" t="s">
        <v>7</v>
      </c>
      <c r="M9" s="74">
        <f t="shared" si="1"/>
        <v>0</v>
      </c>
    </row>
    <row r="10" spans="2:13">
      <c r="B10" s="21"/>
      <c r="C10" s="74">
        <f>SUM(テーブル13[支出額])</f>
        <v>0</v>
      </c>
      <c r="F10" s="22" t="s">
        <v>8</v>
      </c>
      <c r="G10" s="74">
        <f t="shared" si="0"/>
        <v>0</v>
      </c>
      <c r="I10" s="22" t="s">
        <v>8</v>
      </c>
      <c r="J10" s="74">
        <f t="shared" si="2"/>
        <v>0</v>
      </c>
      <c r="L10" s="22" t="s">
        <v>8</v>
      </c>
      <c r="M10" s="74">
        <f t="shared" si="1"/>
        <v>0</v>
      </c>
    </row>
    <row r="11" spans="2:13">
      <c r="B11" s="21"/>
      <c r="C11" s="74">
        <f>SUM(テーブル14[支出額])</f>
        <v>0</v>
      </c>
      <c r="F11" s="22" t="s">
        <v>9</v>
      </c>
      <c r="G11" s="74">
        <f>SUMIF($B$34:$B$600,F11,$G$34:$G$600)</f>
        <v>0</v>
      </c>
      <c r="I11" s="22" t="s">
        <v>9</v>
      </c>
      <c r="J11" s="74">
        <f t="shared" si="2"/>
        <v>0</v>
      </c>
      <c r="L11" s="22" t="s">
        <v>9</v>
      </c>
      <c r="M11" s="74">
        <f t="shared" si="1"/>
        <v>0</v>
      </c>
    </row>
    <row r="12" spans="2:13">
      <c r="B12" s="21"/>
      <c r="C12" s="74">
        <f>SUM(テーブル15[支出額])</f>
        <v>0</v>
      </c>
      <c r="F12" s="22" t="s">
        <v>10</v>
      </c>
      <c r="G12" s="74">
        <f t="shared" si="0"/>
        <v>0</v>
      </c>
      <c r="I12" s="22" t="s">
        <v>10</v>
      </c>
      <c r="J12" s="74">
        <f t="shared" si="2"/>
        <v>0</v>
      </c>
      <c r="L12" s="22" t="s">
        <v>10</v>
      </c>
      <c r="M12" s="74">
        <f t="shared" si="1"/>
        <v>0</v>
      </c>
    </row>
    <row r="13" spans="2:13">
      <c r="B13" s="21"/>
      <c r="C13" s="74">
        <f>SUM(テーブル16[支出額])</f>
        <v>0</v>
      </c>
      <c r="F13" s="22" t="s">
        <v>11</v>
      </c>
      <c r="G13" s="74">
        <f t="shared" si="0"/>
        <v>0</v>
      </c>
      <c r="I13" s="22" t="s">
        <v>11</v>
      </c>
      <c r="J13" s="74">
        <f t="shared" si="2"/>
        <v>0</v>
      </c>
      <c r="L13" s="22" t="s">
        <v>11</v>
      </c>
      <c r="M13" s="74">
        <f t="shared" si="1"/>
        <v>0</v>
      </c>
    </row>
    <row r="14" spans="2:13">
      <c r="B14" s="21"/>
      <c r="C14" s="74">
        <f>SUM(テーブル17[支出額])</f>
        <v>0</v>
      </c>
      <c r="F14" s="22" t="s">
        <v>12</v>
      </c>
      <c r="G14" s="74">
        <f t="shared" si="0"/>
        <v>0</v>
      </c>
      <c r="I14" s="22" t="s">
        <v>12</v>
      </c>
      <c r="J14" s="74">
        <f t="shared" si="2"/>
        <v>0</v>
      </c>
      <c r="L14" s="22" t="s">
        <v>12</v>
      </c>
      <c r="M14" s="74">
        <f t="shared" si="1"/>
        <v>0</v>
      </c>
    </row>
    <row r="15" spans="2:13">
      <c r="B15" s="21"/>
      <c r="C15" s="74">
        <f>SUM(テーブル18[支出額])</f>
        <v>0</v>
      </c>
      <c r="F15" s="22" t="s">
        <v>13</v>
      </c>
      <c r="G15" s="74">
        <f t="shared" si="0"/>
        <v>0</v>
      </c>
      <c r="I15" s="22" t="s">
        <v>13</v>
      </c>
      <c r="J15" s="74">
        <f t="shared" si="2"/>
        <v>0</v>
      </c>
      <c r="L15" s="22" t="s">
        <v>13</v>
      </c>
      <c r="M15" s="74">
        <f t="shared" si="1"/>
        <v>0</v>
      </c>
    </row>
    <row r="16" spans="2:13" ht="18" thickBot="1">
      <c r="B16" s="21"/>
      <c r="C16" s="74">
        <f>SUM(テーブル19[支出額])</f>
        <v>0</v>
      </c>
      <c r="F16" s="23" t="s">
        <v>49</v>
      </c>
      <c r="G16" s="74">
        <f t="shared" si="0"/>
        <v>0</v>
      </c>
      <c r="I16" s="23" t="s">
        <v>49</v>
      </c>
      <c r="J16" s="74">
        <f t="shared" si="2"/>
        <v>0</v>
      </c>
      <c r="L16" s="23" t="s">
        <v>49</v>
      </c>
      <c r="M16" s="74">
        <f t="shared" si="1"/>
        <v>0</v>
      </c>
    </row>
    <row r="17" spans="2:13" ht="18.399999999999999" thickTop="1" thickBot="1">
      <c r="B17" s="21"/>
      <c r="C17" s="74">
        <f>SUM(テーブル20[支出額])</f>
        <v>0</v>
      </c>
      <c r="F17" s="24" t="s">
        <v>43</v>
      </c>
      <c r="G17" s="75">
        <f>SUM(G3:G16)</f>
        <v>0</v>
      </c>
      <c r="I17" s="24" t="s">
        <v>43</v>
      </c>
      <c r="J17" s="75">
        <f>SUM(J3:J16)</f>
        <v>0</v>
      </c>
      <c r="L17" s="24" t="s">
        <v>43</v>
      </c>
      <c r="M17" s="75">
        <f>SUM(M3:M16)</f>
        <v>0</v>
      </c>
    </row>
    <row r="18" spans="2:13">
      <c r="B18" s="21"/>
      <c r="C18" s="74">
        <f>SUM(テーブル21[支出額])</f>
        <v>0</v>
      </c>
    </row>
    <row r="19" spans="2:13">
      <c r="B19" s="21"/>
      <c r="C19" s="74">
        <f>SUM(テーブル22[支出額])</f>
        <v>0</v>
      </c>
    </row>
    <row r="20" spans="2:13">
      <c r="B20" s="21"/>
      <c r="C20" s="74">
        <f>SUM(テーブル23[支出額])</f>
        <v>0</v>
      </c>
    </row>
    <row r="21" spans="2:13">
      <c r="B21" s="21"/>
      <c r="C21" s="74">
        <f>SUM(テーブル24[支出額])</f>
        <v>0</v>
      </c>
    </row>
    <row r="22" spans="2:13">
      <c r="B22" s="21"/>
      <c r="C22" s="74">
        <f>SUM(テーブル25[支出額])</f>
        <v>0</v>
      </c>
    </row>
    <row r="23" spans="2:13">
      <c r="B23" s="21"/>
      <c r="C23" s="74">
        <f>SUM(テーブル26[支出額])</f>
        <v>0</v>
      </c>
    </row>
    <row r="24" spans="2:13">
      <c r="B24" s="21"/>
      <c r="C24" s="74">
        <f>SUM(テーブル27[支出額])</f>
        <v>0</v>
      </c>
    </row>
    <row r="25" spans="2:13">
      <c r="B25" s="25"/>
      <c r="C25" s="74">
        <f>SUM(テーブル28[支出額])</f>
        <v>0</v>
      </c>
    </row>
    <row r="26" spans="2:13">
      <c r="B26" s="25"/>
      <c r="C26" s="74">
        <f>SUM(テーブル29[支出額])</f>
        <v>0</v>
      </c>
    </row>
    <row r="27" spans="2:13" ht="18" thickBot="1">
      <c r="B27" s="26"/>
      <c r="C27" s="74">
        <f>SUM(テーブル30[支出額])</f>
        <v>0</v>
      </c>
    </row>
    <row r="28" spans="2:13" ht="18.399999999999999" thickTop="1" thickBot="1">
      <c r="B28" s="24" t="s">
        <v>43</v>
      </c>
      <c r="C28" s="75">
        <f>SUM(C3:C27)</f>
        <v>0</v>
      </c>
    </row>
    <row r="29" spans="2:13">
      <c r="C29" s="27"/>
    </row>
    <row r="31" spans="2:13">
      <c r="B31" s="15" t="s">
        <v>73</v>
      </c>
    </row>
    <row r="32" spans="2:13">
      <c r="B32" s="15" t="s">
        <v>64</v>
      </c>
    </row>
    <row r="33" spans="2:11" ht="18" thickBot="1">
      <c r="B33" s="52" t="s">
        <v>14</v>
      </c>
      <c r="C33" s="53" t="s">
        <v>51</v>
      </c>
      <c r="D33" s="53" t="s">
        <v>52</v>
      </c>
      <c r="E33" s="53" t="s">
        <v>53</v>
      </c>
      <c r="F33" s="53" t="s">
        <v>40</v>
      </c>
      <c r="G33" s="54" t="s">
        <v>2</v>
      </c>
      <c r="H33" s="54" t="s">
        <v>56</v>
      </c>
      <c r="I33" s="54" t="s">
        <v>65</v>
      </c>
      <c r="J33" s="54" t="s">
        <v>58</v>
      </c>
      <c r="K33" s="63" t="s">
        <v>68</v>
      </c>
    </row>
    <row r="34" spans="2:11" ht="18" thickTop="1">
      <c r="B34" s="48"/>
      <c r="C34" s="29"/>
      <c r="D34" s="30"/>
      <c r="E34" s="29"/>
      <c r="F34" s="81">
        <f>D34*E34</f>
        <v>0</v>
      </c>
      <c r="G34" s="31"/>
      <c r="H34" s="31"/>
      <c r="I34" s="31"/>
      <c r="J34" s="49"/>
      <c r="K34" s="82" t="str">
        <f>IF(テーブル6[[#This Row],[支出額]]=テーブル6[[#This Row],[学友会費]]+テーブル6[[#This Row],[部費・特別負担金]]+テーブル6[[#This Row],[その他収入]],"OK","NG")</f>
        <v>OK</v>
      </c>
    </row>
    <row r="35" spans="2:11">
      <c r="B35" s="68"/>
      <c r="C35" s="32"/>
      <c r="D35" s="33"/>
      <c r="E35" s="32"/>
      <c r="F35" s="81">
        <f t="shared" ref="F35:F41" si="3">D35*E35</f>
        <v>0</v>
      </c>
      <c r="G35" s="31"/>
      <c r="H35" s="31"/>
      <c r="I35" s="31"/>
      <c r="J35" s="50"/>
      <c r="K35" s="83" t="str">
        <f>IF(テーブル6[[#This Row],[支出額]]=テーブル6[[#This Row],[学友会費]]+テーブル6[[#This Row],[部費・特別負担金]]+テーブル6[[#This Row],[その他収入]],"OK","NG")</f>
        <v>OK</v>
      </c>
    </row>
    <row r="36" spans="2:11">
      <c r="B36" s="68"/>
      <c r="C36" s="32"/>
      <c r="D36" s="33"/>
      <c r="E36" s="32"/>
      <c r="F36" s="81">
        <f t="shared" si="3"/>
        <v>0</v>
      </c>
      <c r="G36" s="31"/>
      <c r="H36" s="31"/>
      <c r="I36" s="31"/>
      <c r="J36" s="50"/>
      <c r="K36" s="83" t="str">
        <f>IF(テーブル6[[#This Row],[支出額]]=テーブル6[[#This Row],[学友会費]]+テーブル6[[#This Row],[部費・特別負担金]]+テーブル6[[#This Row],[その他収入]],"OK","NG")</f>
        <v>OK</v>
      </c>
    </row>
    <row r="37" spans="2:11">
      <c r="B37" s="68"/>
      <c r="C37" s="32"/>
      <c r="D37" s="33"/>
      <c r="E37" s="32"/>
      <c r="F37" s="81">
        <f t="shared" si="3"/>
        <v>0</v>
      </c>
      <c r="G37" s="31"/>
      <c r="H37" s="31"/>
      <c r="I37" s="31"/>
      <c r="J37" s="50"/>
      <c r="K37" s="83" t="str">
        <f>IF(テーブル6[[#This Row],[支出額]]=テーブル6[[#This Row],[学友会費]]+テーブル6[[#This Row],[部費・特別負担金]]+テーブル6[[#This Row],[その他収入]],"OK","NG")</f>
        <v>OK</v>
      </c>
    </row>
    <row r="38" spans="2:11">
      <c r="B38" s="68"/>
      <c r="C38" s="32"/>
      <c r="D38" s="33"/>
      <c r="E38" s="32"/>
      <c r="F38" s="81">
        <f t="shared" si="3"/>
        <v>0</v>
      </c>
      <c r="G38" s="31"/>
      <c r="H38" s="31"/>
      <c r="I38" s="31"/>
      <c r="J38" s="50"/>
      <c r="K38" s="83" t="str">
        <f>IF(テーブル6[[#This Row],[支出額]]=テーブル6[[#This Row],[学友会費]]+テーブル6[[#This Row],[部費・特別負担金]]+テーブル6[[#This Row],[その他収入]],"OK","NG")</f>
        <v>OK</v>
      </c>
    </row>
    <row r="39" spans="2:11">
      <c r="B39" s="68"/>
      <c r="C39" s="32"/>
      <c r="D39" s="33"/>
      <c r="E39" s="32"/>
      <c r="F39" s="81">
        <f t="shared" si="3"/>
        <v>0</v>
      </c>
      <c r="G39" s="31"/>
      <c r="H39" s="31"/>
      <c r="I39" s="31"/>
      <c r="J39" s="50"/>
      <c r="K39" s="83" t="str">
        <f>IF(テーブル6[[#This Row],[支出額]]=テーブル6[[#This Row],[学友会費]]+テーブル6[[#This Row],[部費・特別負担金]]+テーブル6[[#This Row],[その他収入]],"OK","NG")</f>
        <v>OK</v>
      </c>
    </row>
    <row r="40" spans="2:11">
      <c r="B40" s="68"/>
      <c r="C40" s="32"/>
      <c r="D40" s="33"/>
      <c r="E40" s="32"/>
      <c r="F40" s="81">
        <f t="shared" si="3"/>
        <v>0</v>
      </c>
      <c r="G40" s="31"/>
      <c r="H40" s="31"/>
      <c r="I40" s="31"/>
      <c r="J40" s="50"/>
      <c r="K40" s="83" t="str">
        <f>IF(テーブル6[[#This Row],[支出額]]=テーブル6[[#This Row],[学友会費]]+テーブル6[[#This Row],[部費・特別負担金]]+テーブル6[[#This Row],[その他収入]],"OK","NG")</f>
        <v>OK</v>
      </c>
    </row>
    <row r="41" spans="2:11">
      <c r="B41" s="69"/>
      <c r="C41" s="34"/>
      <c r="D41" s="35"/>
      <c r="E41" s="34"/>
      <c r="F41" s="81">
        <f t="shared" si="3"/>
        <v>0</v>
      </c>
      <c r="G41" s="36"/>
      <c r="H41" s="36"/>
      <c r="I41" s="36"/>
      <c r="J41" s="51"/>
      <c r="K41" s="83" t="str">
        <f>IF(テーブル6[[#This Row],[支出額]]=テーブル6[[#This Row],[学友会費]]+テーブル6[[#This Row],[部費・特別負担金]]+テーブル6[[#This Row],[その他収入]],"OK","NG")</f>
        <v>OK</v>
      </c>
    </row>
    <row r="42" spans="2:11" ht="18" thickBot="1">
      <c r="B42" s="70" t="s">
        <v>43</v>
      </c>
      <c r="C42" s="71"/>
      <c r="D42" s="71"/>
      <c r="E42" s="71"/>
      <c r="F42" s="84">
        <f>SUM(テーブル6[支出額])</f>
        <v>0</v>
      </c>
      <c r="G42" s="84">
        <f>SUM(テーブル6[学友会費])</f>
        <v>0</v>
      </c>
      <c r="H42" s="84">
        <f>SUM(テーブル6[部費・特別負担金])</f>
        <v>0</v>
      </c>
      <c r="I42" s="84">
        <f>SUM(テーブル6[その他収入])</f>
        <v>0</v>
      </c>
      <c r="J42" s="72"/>
    </row>
    <row r="45" spans="2:11">
      <c r="B45" s="15" t="s">
        <v>64</v>
      </c>
    </row>
    <row r="46" spans="2:11" ht="18" thickBot="1">
      <c r="B46" s="52" t="s">
        <v>14</v>
      </c>
      <c r="C46" s="53" t="s">
        <v>51</v>
      </c>
      <c r="D46" s="53" t="s">
        <v>52</v>
      </c>
      <c r="E46" s="53" t="s">
        <v>53</v>
      </c>
      <c r="F46" s="53" t="s">
        <v>40</v>
      </c>
      <c r="G46" s="54" t="s">
        <v>2</v>
      </c>
      <c r="H46" s="54" t="s">
        <v>56</v>
      </c>
      <c r="I46" s="54" t="s">
        <v>65</v>
      </c>
      <c r="J46" s="54" t="s">
        <v>58</v>
      </c>
      <c r="K46" s="63" t="s">
        <v>67</v>
      </c>
    </row>
    <row r="47" spans="2:11" ht="18" thickTop="1">
      <c r="B47" s="48"/>
      <c r="C47" s="29"/>
      <c r="D47" s="30"/>
      <c r="E47" s="29"/>
      <c r="F47" s="81">
        <f>D47*E47</f>
        <v>0</v>
      </c>
      <c r="G47" s="31"/>
      <c r="H47" s="31"/>
      <c r="I47" s="31"/>
      <c r="J47" s="49"/>
      <c r="K47" s="82" t="str">
        <f>IF(テーブル7[[#This Row],[支出額]]=テーブル7[[#This Row],[学友会費]]+テーブル7[[#This Row],[部費・特別負担金]]+テーブル7[[#This Row],[その他収入]],"OK","NG")</f>
        <v>OK</v>
      </c>
    </row>
    <row r="48" spans="2:11">
      <c r="B48" s="68"/>
      <c r="C48" s="32"/>
      <c r="D48" s="33"/>
      <c r="E48" s="32"/>
      <c r="F48" s="81">
        <f t="shared" ref="F48:F54" si="4">D48*E48</f>
        <v>0</v>
      </c>
      <c r="G48" s="31"/>
      <c r="H48" s="31"/>
      <c r="I48" s="31"/>
      <c r="J48" s="50"/>
      <c r="K48" s="82" t="str">
        <f>IF(テーブル7[[#This Row],[支出額]]=テーブル7[[#This Row],[学友会費]]+テーブル7[[#This Row],[部費・特別負担金]]+テーブル7[[#This Row],[その他収入]],"OK","NG")</f>
        <v>OK</v>
      </c>
    </row>
    <row r="49" spans="2:11">
      <c r="B49" s="68"/>
      <c r="C49" s="32"/>
      <c r="D49" s="33"/>
      <c r="E49" s="32"/>
      <c r="F49" s="81">
        <f t="shared" si="4"/>
        <v>0</v>
      </c>
      <c r="G49" s="31"/>
      <c r="H49" s="31"/>
      <c r="I49" s="31"/>
      <c r="J49" s="50"/>
      <c r="K49" s="82" t="str">
        <f>IF(テーブル7[[#This Row],[支出額]]=テーブル7[[#This Row],[学友会費]]+テーブル7[[#This Row],[部費・特別負担金]]+テーブル7[[#This Row],[その他収入]],"OK","NG")</f>
        <v>OK</v>
      </c>
    </row>
    <row r="50" spans="2:11">
      <c r="B50" s="68"/>
      <c r="C50" s="32"/>
      <c r="D50" s="33"/>
      <c r="E50" s="32"/>
      <c r="F50" s="81">
        <f t="shared" si="4"/>
        <v>0</v>
      </c>
      <c r="G50" s="31"/>
      <c r="H50" s="31"/>
      <c r="I50" s="31"/>
      <c r="J50" s="50"/>
      <c r="K50" s="82" t="str">
        <f>IF(テーブル7[[#This Row],[支出額]]=テーブル7[[#This Row],[学友会費]]+テーブル7[[#This Row],[部費・特別負担金]]+テーブル7[[#This Row],[その他収入]],"OK","NG")</f>
        <v>OK</v>
      </c>
    </row>
    <row r="51" spans="2:11">
      <c r="B51" s="68"/>
      <c r="C51" s="32"/>
      <c r="D51" s="33"/>
      <c r="E51" s="32"/>
      <c r="F51" s="81">
        <f t="shared" si="4"/>
        <v>0</v>
      </c>
      <c r="G51" s="31"/>
      <c r="H51" s="31"/>
      <c r="I51" s="31"/>
      <c r="J51" s="50"/>
      <c r="K51" s="82" t="str">
        <f>IF(テーブル7[[#This Row],[支出額]]=テーブル7[[#This Row],[学友会費]]+テーブル7[[#This Row],[部費・特別負担金]]+テーブル7[[#This Row],[その他収入]],"OK","NG")</f>
        <v>OK</v>
      </c>
    </row>
    <row r="52" spans="2:11">
      <c r="B52" s="68"/>
      <c r="C52" s="32"/>
      <c r="D52" s="33"/>
      <c r="E52" s="32"/>
      <c r="F52" s="81">
        <f t="shared" si="4"/>
        <v>0</v>
      </c>
      <c r="G52" s="31"/>
      <c r="H52" s="31"/>
      <c r="I52" s="31"/>
      <c r="J52" s="50"/>
      <c r="K52" s="82" t="str">
        <f>IF(テーブル7[[#This Row],[支出額]]=テーブル7[[#This Row],[学友会費]]+テーブル7[[#This Row],[部費・特別負担金]]+テーブル7[[#This Row],[その他収入]],"OK","NG")</f>
        <v>OK</v>
      </c>
    </row>
    <row r="53" spans="2:11">
      <c r="B53" s="68"/>
      <c r="C53" s="32"/>
      <c r="D53" s="33"/>
      <c r="E53" s="32"/>
      <c r="F53" s="81">
        <f t="shared" si="4"/>
        <v>0</v>
      </c>
      <c r="G53" s="31"/>
      <c r="H53" s="31"/>
      <c r="I53" s="31"/>
      <c r="J53" s="50"/>
      <c r="K53" s="82" t="str">
        <f>IF(テーブル7[[#This Row],[支出額]]=テーブル7[[#This Row],[学友会費]]+テーブル7[[#This Row],[部費・特別負担金]]+テーブル7[[#This Row],[その他収入]],"OK","NG")</f>
        <v>OK</v>
      </c>
    </row>
    <row r="54" spans="2:11">
      <c r="B54" s="69"/>
      <c r="C54" s="34"/>
      <c r="D54" s="35"/>
      <c r="E54" s="34"/>
      <c r="F54" s="81">
        <f t="shared" si="4"/>
        <v>0</v>
      </c>
      <c r="G54" s="36"/>
      <c r="H54" s="36"/>
      <c r="I54" s="36"/>
      <c r="J54" s="51"/>
      <c r="K54" s="82" t="str">
        <f>IF(テーブル7[[#This Row],[支出額]]=テーブル7[[#This Row],[学友会費]]+テーブル7[[#This Row],[部費・特別負担金]]+テーブル7[[#This Row],[その他収入]],"OK","NG")</f>
        <v>OK</v>
      </c>
    </row>
    <row r="55" spans="2:11" ht="18" thickBot="1">
      <c r="B55" s="70" t="s">
        <v>43</v>
      </c>
      <c r="C55" s="71"/>
      <c r="D55" s="71"/>
      <c r="E55" s="71"/>
      <c r="F55" s="84">
        <f>SUM(テーブル7[支出額])</f>
        <v>0</v>
      </c>
      <c r="G55" s="84">
        <f>SUM(テーブル7[学友会費])</f>
        <v>0</v>
      </c>
      <c r="H55" s="84">
        <f>SUM(テーブル7[部費・特別負担金])</f>
        <v>0</v>
      </c>
      <c r="I55" s="84">
        <f>SUM(テーブル7[その他収入])</f>
        <v>0</v>
      </c>
      <c r="J55" s="72"/>
    </row>
    <row r="58" spans="2:11">
      <c r="B58" s="15" t="s">
        <v>64</v>
      </c>
    </row>
    <row r="59" spans="2:11" ht="18" thickBot="1">
      <c r="B59" s="52" t="s">
        <v>14</v>
      </c>
      <c r="C59" s="53" t="s">
        <v>51</v>
      </c>
      <c r="D59" s="53" t="s">
        <v>52</v>
      </c>
      <c r="E59" s="53" t="s">
        <v>53</v>
      </c>
      <c r="F59" s="53" t="s">
        <v>40</v>
      </c>
      <c r="G59" s="54" t="s">
        <v>2</v>
      </c>
      <c r="H59" s="54" t="s">
        <v>56</v>
      </c>
      <c r="I59" s="54" t="s">
        <v>65</v>
      </c>
      <c r="J59" s="54" t="s">
        <v>58</v>
      </c>
      <c r="K59" s="63" t="s">
        <v>69</v>
      </c>
    </row>
    <row r="60" spans="2:11" ht="18" thickTop="1">
      <c r="B60" s="48"/>
      <c r="C60" s="29"/>
      <c r="D60" s="30"/>
      <c r="E60" s="29"/>
      <c r="F60" s="81">
        <f>D60*E60</f>
        <v>0</v>
      </c>
      <c r="G60" s="31"/>
      <c r="H60" s="31"/>
      <c r="I60" s="31"/>
      <c r="J60" s="49"/>
      <c r="K60" s="82" t="str">
        <f>IF(テーブル8[[#This Row],[支出額]]=テーブル8[[#This Row],[学友会費]]+テーブル8[[#This Row],[部費・特別負担金]]+テーブル8[[#This Row],[その他収入]],"OK","NG")</f>
        <v>OK</v>
      </c>
    </row>
    <row r="61" spans="2:11">
      <c r="B61" s="68"/>
      <c r="C61" s="32"/>
      <c r="D61" s="33"/>
      <c r="E61" s="32"/>
      <c r="F61" s="81">
        <f t="shared" ref="F61:F67" si="5">D61*E61</f>
        <v>0</v>
      </c>
      <c r="G61" s="31"/>
      <c r="H61" s="31"/>
      <c r="I61" s="31"/>
      <c r="J61" s="50"/>
      <c r="K61" s="82" t="str">
        <f>IF(テーブル8[[#This Row],[支出額]]=テーブル8[[#This Row],[学友会費]]+テーブル8[[#This Row],[部費・特別負担金]]+テーブル8[[#This Row],[その他収入]],"OK","NG")</f>
        <v>OK</v>
      </c>
    </row>
    <row r="62" spans="2:11">
      <c r="B62" s="68"/>
      <c r="C62" s="32"/>
      <c r="D62" s="33"/>
      <c r="E62" s="32"/>
      <c r="F62" s="81">
        <f t="shared" si="5"/>
        <v>0</v>
      </c>
      <c r="G62" s="31"/>
      <c r="H62" s="31"/>
      <c r="I62" s="31"/>
      <c r="J62" s="50"/>
      <c r="K62" s="82" t="str">
        <f>IF(テーブル8[[#This Row],[支出額]]=テーブル8[[#This Row],[学友会費]]+テーブル8[[#This Row],[部費・特別負担金]]+テーブル8[[#This Row],[その他収入]],"OK","NG")</f>
        <v>OK</v>
      </c>
    </row>
    <row r="63" spans="2:11">
      <c r="B63" s="68"/>
      <c r="C63" s="32"/>
      <c r="D63" s="33"/>
      <c r="E63" s="32"/>
      <c r="F63" s="81">
        <f t="shared" si="5"/>
        <v>0</v>
      </c>
      <c r="G63" s="31"/>
      <c r="H63" s="31"/>
      <c r="I63" s="31"/>
      <c r="J63" s="50"/>
      <c r="K63" s="82" t="str">
        <f>IF(テーブル8[[#This Row],[支出額]]=テーブル8[[#This Row],[学友会費]]+テーブル8[[#This Row],[部費・特別負担金]]+テーブル8[[#This Row],[その他収入]],"OK","NG")</f>
        <v>OK</v>
      </c>
    </row>
    <row r="64" spans="2:11">
      <c r="B64" s="68"/>
      <c r="C64" s="32"/>
      <c r="D64" s="33"/>
      <c r="E64" s="32"/>
      <c r="F64" s="81">
        <f t="shared" si="5"/>
        <v>0</v>
      </c>
      <c r="G64" s="31"/>
      <c r="H64" s="31"/>
      <c r="I64" s="31"/>
      <c r="J64" s="50"/>
      <c r="K64" s="82" t="str">
        <f>IF(テーブル8[[#This Row],[支出額]]=テーブル8[[#This Row],[学友会費]]+テーブル8[[#This Row],[部費・特別負担金]]+テーブル8[[#This Row],[その他収入]],"OK","NG")</f>
        <v>OK</v>
      </c>
    </row>
    <row r="65" spans="2:11">
      <c r="B65" s="68"/>
      <c r="C65" s="32"/>
      <c r="D65" s="33"/>
      <c r="E65" s="32"/>
      <c r="F65" s="81">
        <f t="shared" si="5"/>
        <v>0</v>
      </c>
      <c r="G65" s="31"/>
      <c r="H65" s="31"/>
      <c r="I65" s="31"/>
      <c r="J65" s="50"/>
      <c r="K65" s="82" t="str">
        <f>IF(テーブル8[[#This Row],[支出額]]=テーブル8[[#This Row],[学友会費]]+テーブル8[[#This Row],[部費・特別負担金]]+テーブル8[[#This Row],[その他収入]],"OK","NG")</f>
        <v>OK</v>
      </c>
    </row>
    <row r="66" spans="2:11">
      <c r="B66" s="68"/>
      <c r="C66" s="32"/>
      <c r="D66" s="33"/>
      <c r="E66" s="32"/>
      <c r="F66" s="81">
        <f t="shared" si="5"/>
        <v>0</v>
      </c>
      <c r="G66" s="31"/>
      <c r="H66" s="31"/>
      <c r="I66" s="31"/>
      <c r="J66" s="50"/>
      <c r="K66" s="82" t="str">
        <f>IF(テーブル8[[#This Row],[支出額]]=テーブル8[[#This Row],[学友会費]]+テーブル8[[#This Row],[部費・特別負担金]]+テーブル8[[#This Row],[その他収入]],"OK","NG")</f>
        <v>OK</v>
      </c>
    </row>
    <row r="67" spans="2:11">
      <c r="B67" s="69"/>
      <c r="C67" s="34"/>
      <c r="D67" s="35"/>
      <c r="E67" s="34"/>
      <c r="F67" s="81">
        <f t="shared" si="5"/>
        <v>0</v>
      </c>
      <c r="G67" s="36"/>
      <c r="H67" s="36"/>
      <c r="I67" s="36"/>
      <c r="J67" s="51"/>
      <c r="K67" s="82" t="str">
        <f>IF(テーブル8[[#This Row],[支出額]]=テーブル8[[#This Row],[学友会費]]+テーブル8[[#This Row],[部費・特別負担金]]+テーブル8[[#This Row],[その他収入]],"OK","NG")</f>
        <v>OK</v>
      </c>
    </row>
    <row r="68" spans="2:11" ht="18" thickBot="1">
      <c r="B68" s="70" t="s">
        <v>43</v>
      </c>
      <c r="C68" s="71"/>
      <c r="D68" s="71"/>
      <c r="E68" s="71"/>
      <c r="F68" s="84">
        <f>SUM(テーブル8[支出額])</f>
        <v>0</v>
      </c>
      <c r="G68" s="84">
        <f>SUM(テーブル8[学友会費])</f>
        <v>0</v>
      </c>
      <c r="H68" s="84">
        <f>SUM(テーブル8[部費・特別負担金])</f>
        <v>0</v>
      </c>
      <c r="I68" s="84">
        <f>SUM(テーブル8[その他収入])</f>
        <v>0</v>
      </c>
      <c r="J68" s="72"/>
    </row>
    <row r="71" spans="2:11">
      <c r="B71" s="15" t="s">
        <v>64</v>
      </c>
    </row>
    <row r="72" spans="2:11" ht="18" thickBot="1">
      <c r="B72" s="52" t="s">
        <v>14</v>
      </c>
      <c r="C72" s="53" t="s">
        <v>51</v>
      </c>
      <c r="D72" s="53" t="s">
        <v>52</v>
      </c>
      <c r="E72" s="53" t="s">
        <v>53</v>
      </c>
      <c r="F72" s="53" t="s">
        <v>40</v>
      </c>
      <c r="G72" s="54" t="s">
        <v>2</v>
      </c>
      <c r="H72" s="54" t="s">
        <v>56</v>
      </c>
      <c r="I72" s="54" t="s">
        <v>65</v>
      </c>
      <c r="J72" s="54" t="s">
        <v>58</v>
      </c>
      <c r="K72" s="63" t="s">
        <v>66</v>
      </c>
    </row>
    <row r="73" spans="2:11" ht="18" thickTop="1">
      <c r="B73" s="48"/>
      <c r="C73" s="29"/>
      <c r="D73" s="30"/>
      <c r="E73" s="29"/>
      <c r="F73" s="81">
        <f>D73*E73</f>
        <v>0</v>
      </c>
      <c r="G73" s="31"/>
      <c r="H73" s="31"/>
      <c r="I73" s="31"/>
      <c r="J73" s="49"/>
      <c r="K73" s="82" t="str">
        <f>IF(テーブル9[[#This Row],[支出額]]=テーブル9[[#This Row],[学友会費]]+テーブル9[[#This Row],[部費・特別負担金]]+テーブル9[[#This Row],[その他収入]],"OK","NG")</f>
        <v>OK</v>
      </c>
    </row>
    <row r="74" spans="2:11">
      <c r="B74" s="68"/>
      <c r="C74" s="32"/>
      <c r="D74" s="33"/>
      <c r="E74" s="32"/>
      <c r="F74" s="81">
        <f t="shared" ref="F74:F80" si="6">D74*E74</f>
        <v>0</v>
      </c>
      <c r="G74" s="31"/>
      <c r="H74" s="31"/>
      <c r="I74" s="31"/>
      <c r="J74" s="50"/>
      <c r="K74" s="82" t="str">
        <f>IF(テーブル9[[#This Row],[支出額]]=テーブル9[[#This Row],[学友会費]]+テーブル9[[#This Row],[部費・特別負担金]]+テーブル9[[#This Row],[その他収入]],"OK","NG")</f>
        <v>OK</v>
      </c>
    </row>
    <row r="75" spans="2:11">
      <c r="B75" s="68"/>
      <c r="C75" s="32"/>
      <c r="D75" s="33"/>
      <c r="E75" s="32"/>
      <c r="F75" s="81">
        <f t="shared" si="6"/>
        <v>0</v>
      </c>
      <c r="G75" s="31"/>
      <c r="H75" s="31"/>
      <c r="I75" s="31"/>
      <c r="J75" s="50"/>
      <c r="K75" s="82" t="str">
        <f>IF(テーブル9[[#This Row],[支出額]]=テーブル9[[#This Row],[学友会費]]+テーブル9[[#This Row],[部費・特別負担金]]+テーブル9[[#This Row],[その他収入]],"OK","NG")</f>
        <v>OK</v>
      </c>
    </row>
    <row r="76" spans="2:11">
      <c r="B76" s="68"/>
      <c r="C76" s="32"/>
      <c r="D76" s="33"/>
      <c r="E76" s="32"/>
      <c r="F76" s="81">
        <f t="shared" si="6"/>
        <v>0</v>
      </c>
      <c r="G76" s="31"/>
      <c r="H76" s="31"/>
      <c r="I76" s="31"/>
      <c r="J76" s="50"/>
      <c r="K76" s="82" t="str">
        <f>IF(テーブル9[[#This Row],[支出額]]=テーブル9[[#This Row],[学友会費]]+テーブル9[[#This Row],[部費・特別負担金]]+テーブル9[[#This Row],[その他収入]],"OK","NG")</f>
        <v>OK</v>
      </c>
    </row>
    <row r="77" spans="2:11">
      <c r="B77" s="68"/>
      <c r="C77" s="32"/>
      <c r="D77" s="33"/>
      <c r="E77" s="32"/>
      <c r="F77" s="81">
        <f t="shared" si="6"/>
        <v>0</v>
      </c>
      <c r="G77" s="31"/>
      <c r="H77" s="31"/>
      <c r="I77" s="31"/>
      <c r="J77" s="50"/>
      <c r="K77" s="82" t="str">
        <f>IF(テーブル9[[#This Row],[支出額]]=テーブル9[[#This Row],[学友会費]]+テーブル9[[#This Row],[部費・特別負担金]]+テーブル9[[#This Row],[その他収入]],"OK","NG")</f>
        <v>OK</v>
      </c>
    </row>
    <row r="78" spans="2:11">
      <c r="B78" s="68"/>
      <c r="C78" s="32"/>
      <c r="D78" s="33"/>
      <c r="E78" s="32"/>
      <c r="F78" s="81">
        <f t="shared" si="6"/>
        <v>0</v>
      </c>
      <c r="G78" s="31"/>
      <c r="H78" s="31"/>
      <c r="I78" s="31"/>
      <c r="J78" s="50"/>
      <c r="K78" s="82" t="str">
        <f>IF(テーブル9[[#This Row],[支出額]]=テーブル9[[#This Row],[学友会費]]+テーブル9[[#This Row],[部費・特別負担金]]+テーブル9[[#This Row],[その他収入]],"OK","NG")</f>
        <v>OK</v>
      </c>
    </row>
    <row r="79" spans="2:11">
      <c r="B79" s="68"/>
      <c r="C79" s="32"/>
      <c r="D79" s="33"/>
      <c r="E79" s="32"/>
      <c r="F79" s="81">
        <f t="shared" si="6"/>
        <v>0</v>
      </c>
      <c r="G79" s="31"/>
      <c r="H79" s="31"/>
      <c r="I79" s="31"/>
      <c r="J79" s="50"/>
      <c r="K79" s="82" t="str">
        <f>IF(テーブル9[[#This Row],[支出額]]=テーブル9[[#This Row],[学友会費]]+テーブル9[[#This Row],[部費・特別負担金]]+テーブル9[[#This Row],[その他収入]],"OK","NG")</f>
        <v>OK</v>
      </c>
    </row>
    <row r="80" spans="2:11">
      <c r="B80" s="69"/>
      <c r="C80" s="34"/>
      <c r="D80" s="35"/>
      <c r="E80" s="34"/>
      <c r="F80" s="81">
        <f t="shared" si="6"/>
        <v>0</v>
      </c>
      <c r="G80" s="36"/>
      <c r="H80" s="36"/>
      <c r="I80" s="36"/>
      <c r="J80" s="51"/>
      <c r="K80" s="82" t="str">
        <f>IF(テーブル9[[#This Row],[支出額]]=テーブル9[[#This Row],[学友会費]]+テーブル9[[#This Row],[部費・特別負担金]]+テーブル9[[#This Row],[その他収入]],"OK","NG")</f>
        <v>OK</v>
      </c>
    </row>
    <row r="81" spans="2:11" ht="18" thickBot="1">
      <c r="B81" s="70" t="s">
        <v>43</v>
      </c>
      <c r="C81" s="71"/>
      <c r="D81" s="71"/>
      <c r="E81" s="71"/>
      <c r="F81" s="84">
        <f>SUM(テーブル9[支出額])</f>
        <v>0</v>
      </c>
      <c r="G81" s="84">
        <f>SUM(テーブル9[学友会費])</f>
        <v>0</v>
      </c>
      <c r="H81" s="84">
        <f>SUM(テーブル9[部費・特別負担金])</f>
        <v>0</v>
      </c>
      <c r="I81" s="84">
        <f>SUM(テーブル9[その他収入])</f>
        <v>0</v>
      </c>
      <c r="J81" s="72"/>
    </row>
    <row r="84" spans="2:11">
      <c r="B84" s="15" t="s">
        <v>64</v>
      </c>
    </row>
    <row r="85" spans="2:11" ht="18" thickBot="1">
      <c r="B85" s="52" t="s">
        <v>14</v>
      </c>
      <c r="C85" s="53" t="s">
        <v>51</v>
      </c>
      <c r="D85" s="53" t="s">
        <v>52</v>
      </c>
      <c r="E85" s="53" t="s">
        <v>53</v>
      </c>
      <c r="F85" s="53" t="s">
        <v>40</v>
      </c>
      <c r="G85" s="54" t="s">
        <v>2</v>
      </c>
      <c r="H85" s="54" t="s">
        <v>56</v>
      </c>
      <c r="I85" s="54" t="s">
        <v>65</v>
      </c>
      <c r="J85" s="54" t="s">
        <v>58</v>
      </c>
      <c r="K85" s="63" t="s">
        <v>66</v>
      </c>
    </row>
    <row r="86" spans="2:11" ht="18" thickTop="1">
      <c r="B86" s="48"/>
      <c r="C86" s="29"/>
      <c r="D86" s="30"/>
      <c r="E86" s="29"/>
      <c r="F86" s="81">
        <f>D86*E86</f>
        <v>0</v>
      </c>
      <c r="G86" s="31"/>
      <c r="H86" s="31"/>
      <c r="I86" s="31"/>
      <c r="J86" s="49"/>
      <c r="K86" s="82" t="str">
        <f>IF(テーブル10[[#This Row],[支出額]]=テーブル10[[#This Row],[学友会費]]+テーブル10[[#This Row],[部費・特別負担金]]+テーブル10[[#This Row],[その他収入]],"OK","NG")</f>
        <v>OK</v>
      </c>
    </row>
    <row r="87" spans="2:11">
      <c r="B87" s="68"/>
      <c r="C87" s="32"/>
      <c r="D87" s="33"/>
      <c r="E87" s="32"/>
      <c r="F87" s="81">
        <f t="shared" ref="F87:F93" si="7">D87*E87</f>
        <v>0</v>
      </c>
      <c r="G87" s="31"/>
      <c r="H87" s="31"/>
      <c r="I87" s="31"/>
      <c r="J87" s="50"/>
      <c r="K87" s="82" t="str">
        <f>IF(テーブル10[[#This Row],[支出額]]=テーブル10[[#This Row],[学友会費]]+テーブル10[[#This Row],[部費・特別負担金]]+テーブル10[[#This Row],[その他収入]],"OK","NG")</f>
        <v>OK</v>
      </c>
    </row>
    <row r="88" spans="2:11">
      <c r="B88" s="68"/>
      <c r="C88" s="32"/>
      <c r="D88" s="33"/>
      <c r="E88" s="32"/>
      <c r="F88" s="81">
        <f t="shared" si="7"/>
        <v>0</v>
      </c>
      <c r="G88" s="31"/>
      <c r="H88" s="31"/>
      <c r="I88" s="31"/>
      <c r="J88" s="50"/>
      <c r="K88" s="82" t="str">
        <f>IF(テーブル10[[#This Row],[支出額]]=テーブル10[[#This Row],[学友会費]]+テーブル10[[#This Row],[部費・特別負担金]]+テーブル10[[#This Row],[その他収入]],"OK","NG")</f>
        <v>OK</v>
      </c>
    </row>
    <row r="89" spans="2:11">
      <c r="B89" s="68"/>
      <c r="C89" s="32"/>
      <c r="D89" s="33"/>
      <c r="E89" s="32"/>
      <c r="F89" s="81">
        <f t="shared" si="7"/>
        <v>0</v>
      </c>
      <c r="G89" s="31"/>
      <c r="H89" s="31"/>
      <c r="I89" s="31"/>
      <c r="J89" s="50"/>
      <c r="K89" s="82" t="str">
        <f>IF(テーブル10[[#This Row],[支出額]]=テーブル10[[#This Row],[学友会費]]+テーブル10[[#This Row],[部費・特別負担金]]+テーブル10[[#This Row],[その他収入]],"OK","NG")</f>
        <v>OK</v>
      </c>
    </row>
    <row r="90" spans="2:11">
      <c r="B90" s="68"/>
      <c r="C90" s="32"/>
      <c r="D90" s="33"/>
      <c r="E90" s="32"/>
      <c r="F90" s="81">
        <f t="shared" si="7"/>
        <v>0</v>
      </c>
      <c r="G90" s="31"/>
      <c r="H90" s="31"/>
      <c r="I90" s="31"/>
      <c r="J90" s="50"/>
      <c r="K90" s="82" t="str">
        <f>IF(テーブル10[[#This Row],[支出額]]=テーブル10[[#This Row],[学友会費]]+テーブル10[[#This Row],[部費・特別負担金]]+テーブル10[[#This Row],[その他収入]],"OK","NG")</f>
        <v>OK</v>
      </c>
    </row>
    <row r="91" spans="2:11">
      <c r="B91" s="68"/>
      <c r="C91" s="32"/>
      <c r="D91" s="33"/>
      <c r="E91" s="32"/>
      <c r="F91" s="81">
        <f t="shared" si="7"/>
        <v>0</v>
      </c>
      <c r="G91" s="31"/>
      <c r="H91" s="31"/>
      <c r="I91" s="31"/>
      <c r="J91" s="50"/>
      <c r="K91" s="82" t="str">
        <f>IF(テーブル10[[#This Row],[支出額]]=テーブル10[[#This Row],[学友会費]]+テーブル10[[#This Row],[部費・特別負担金]]+テーブル10[[#This Row],[その他収入]],"OK","NG")</f>
        <v>OK</v>
      </c>
    </row>
    <row r="92" spans="2:11">
      <c r="B92" s="68"/>
      <c r="C92" s="32"/>
      <c r="D92" s="33"/>
      <c r="E92" s="32"/>
      <c r="F92" s="81">
        <f t="shared" si="7"/>
        <v>0</v>
      </c>
      <c r="G92" s="31"/>
      <c r="H92" s="31"/>
      <c r="I92" s="31"/>
      <c r="J92" s="50"/>
      <c r="K92" s="82" t="str">
        <f>IF(テーブル10[[#This Row],[支出額]]=テーブル10[[#This Row],[学友会費]]+テーブル10[[#This Row],[部費・特別負担金]]+テーブル10[[#This Row],[その他収入]],"OK","NG")</f>
        <v>OK</v>
      </c>
    </row>
    <row r="93" spans="2:11">
      <c r="B93" s="69"/>
      <c r="C93" s="34"/>
      <c r="D93" s="35"/>
      <c r="E93" s="34"/>
      <c r="F93" s="81">
        <f t="shared" si="7"/>
        <v>0</v>
      </c>
      <c r="G93" s="36"/>
      <c r="H93" s="36"/>
      <c r="I93" s="36"/>
      <c r="J93" s="51"/>
      <c r="K93" s="82" t="str">
        <f>IF(テーブル10[[#This Row],[支出額]]=テーブル10[[#This Row],[学友会費]]+テーブル10[[#This Row],[部費・特別負担金]]+テーブル10[[#This Row],[その他収入]],"OK","NG")</f>
        <v>OK</v>
      </c>
    </row>
    <row r="94" spans="2:11" ht="18" thickBot="1">
      <c r="B94" s="70" t="s">
        <v>43</v>
      </c>
      <c r="C94" s="71"/>
      <c r="D94" s="71"/>
      <c r="E94" s="71"/>
      <c r="F94" s="84">
        <f>SUM(テーブル10[支出額])</f>
        <v>0</v>
      </c>
      <c r="G94" s="84">
        <f>SUM(テーブル10[学友会費])</f>
        <v>0</v>
      </c>
      <c r="H94" s="84">
        <f>SUM(テーブル10[部費・特別負担金])</f>
        <v>0</v>
      </c>
      <c r="I94" s="84">
        <f>SUM(テーブル10[その他収入])</f>
        <v>0</v>
      </c>
      <c r="J94" s="72"/>
    </row>
    <row r="97" spans="2:11">
      <c r="B97" s="15" t="s">
        <v>64</v>
      </c>
    </row>
    <row r="98" spans="2:11" ht="18" thickBot="1">
      <c r="B98" s="52" t="s">
        <v>14</v>
      </c>
      <c r="C98" s="53" t="s">
        <v>51</v>
      </c>
      <c r="D98" s="53" t="s">
        <v>52</v>
      </c>
      <c r="E98" s="53" t="s">
        <v>53</v>
      </c>
      <c r="F98" s="53" t="s">
        <v>40</v>
      </c>
      <c r="G98" s="54" t="s">
        <v>2</v>
      </c>
      <c r="H98" s="54" t="s">
        <v>56</v>
      </c>
      <c r="I98" s="54" t="s">
        <v>65</v>
      </c>
      <c r="J98" s="54" t="s">
        <v>58</v>
      </c>
      <c r="K98" s="63" t="s">
        <v>66</v>
      </c>
    </row>
    <row r="99" spans="2:11" ht="18" thickTop="1">
      <c r="B99" s="48"/>
      <c r="C99" s="29"/>
      <c r="D99" s="30"/>
      <c r="E99" s="29"/>
      <c r="F99" s="81">
        <f>D99*E99</f>
        <v>0</v>
      </c>
      <c r="G99" s="31"/>
      <c r="H99" s="31"/>
      <c r="I99" s="31"/>
      <c r="J99" s="49"/>
      <c r="K99" s="82" t="str">
        <f>IF(テーブル11[[#This Row],[支出額]]=テーブル11[[#This Row],[学友会費]]+テーブル11[[#This Row],[部費・特別負担金]]+テーブル11[[#This Row],[その他収入]],"OK","NG")</f>
        <v>OK</v>
      </c>
    </row>
    <row r="100" spans="2:11">
      <c r="B100" s="68"/>
      <c r="C100" s="32"/>
      <c r="D100" s="33"/>
      <c r="E100" s="32"/>
      <c r="F100" s="81">
        <f t="shared" ref="F100:F106" si="8">D100*E100</f>
        <v>0</v>
      </c>
      <c r="G100" s="31"/>
      <c r="H100" s="31"/>
      <c r="I100" s="31"/>
      <c r="J100" s="50"/>
      <c r="K100" s="82" t="str">
        <f>IF(テーブル11[[#This Row],[支出額]]=テーブル11[[#This Row],[学友会費]]+テーブル11[[#This Row],[部費・特別負担金]]+テーブル11[[#This Row],[その他収入]],"OK","NG")</f>
        <v>OK</v>
      </c>
    </row>
    <row r="101" spans="2:11">
      <c r="B101" s="68"/>
      <c r="C101" s="32"/>
      <c r="D101" s="33"/>
      <c r="E101" s="32"/>
      <c r="F101" s="81">
        <f t="shared" si="8"/>
        <v>0</v>
      </c>
      <c r="G101" s="31"/>
      <c r="H101" s="31"/>
      <c r="I101" s="31"/>
      <c r="J101" s="50"/>
      <c r="K101" s="82" t="str">
        <f>IF(テーブル11[[#This Row],[支出額]]=テーブル11[[#This Row],[学友会費]]+テーブル11[[#This Row],[部費・特別負担金]]+テーブル11[[#This Row],[その他収入]],"OK","NG")</f>
        <v>OK</v>
      </c>
    </row>
    <row r="102" spans="2:11">
      <c r="B102" s="68"/>
      <c r="C102" s="32"/>
      <c r="D102" s="33"/>
      <c r="E102" s="32"/>
      <c r="F102" s="81">
        <f t="shared" si="8"/>
        <v>0</v>
      </c>
      <c r="G102" s="31"/>
      <c r="H102" s="31"/>
      <c r="I102" s="31"/>
      <c r="J102" s="50"/>
      <c r="K102" s="82" t="str">
        <f>IF(テーブル11[[#This Row],[支出額]]=テーブル11[[#This Row],[学友会費]]+テーブル11[[#This Row],[部費・特別負担金]]+テーブル11[[#This Row],[その他収入]],"OK","NG")</f>
        <v>OK</v>
      </c>
    </row>
    <row r="103" spans="2:11">
      <c r="B103" s="68"/>
      <c r="C103" s="32"/>
      <c r="D103" s="33"/>
      <c r="E103" s="32"/>
      <c r="F103" s="81">
        <f t="shared" si="8"/>
        <v>0</v>
      </c>
      <c r="G103" s="31"/>
      <c r="H103" s="31"/>
      <c r="I103" s="31"/>
      <c r="J103" s="50"/>
      <c r="K103" s="82" t="str">
        <f>IF(テーブル11[[#This Row],[支出額]]=テーブル11[[#This Row],[学友会費]]+テーブル11[[#This Row],[部費・特別負担金]]+テーブル11[[#This Row],[その他収入]],"OK","NG")</f>
        <v>OK</v>
      </c>
    </row>
    <row r="104" spans="2:11">
      <c r="B104" s="68"/>
      <c r="C104" s="32"/>
      <c r="D104" s="33"/>
      <c r="E104" s="32"/>
      <c r="F104" s="81">
        <f t="shared" si="8"/>
        <v>0</v>
      </c>
      <c r="G104" s="31"/>
      <c r="H104" s="31"/>
      <c r="I104" s="31"/>
      <c r="J104" s="50"/>
      <c r="K104" s="82" t="str">
        <f>IF(テーブル11[[#This Row],[支出額]]=テーブル11[[#This Row],[学友会費]]+テーブル11[[#This Row],[部費・特別負担金]]+テーブル11[[#This Row],[その他収入]],"OK","NG")</f>
        <v>OK</v>
      </c>
    </row>
    <row r="105" spans="2:11">
      <c r="B105" s="68"/>
      <c r="C105" s="32"/>
      <c r="D105" s="33"/>
      <c r="E105" s="32"/>
      <c r="F105" s="81">
        <f t="shared" si="8"/>
        <v>0</v>
      </c>
      <c r="G105" s="31"/>
      <c r="H105" s="31"/>
      <c r="I105" s="31"/>
      <c r="J105" s="50"/>
      <c r="K105" s="82" t="str">
        <f>IF(テーブル11[[#This Row],[支出額]]=テーブル11[[#This Row],[学友会費]]+テーブル11[[#This Row],[部費・特別負担金]]+テーブル11[[#This Row],[その他収入]],"OK","NG")</f>
        <v>OK</v>
      </c>
    </row>
    <row r="106" spans="2:11">
      <c r="B106" s="69"/>
      <c r="C106" s="34"/>
      <c r="D106" s="35"/>
      <c r="E106" s="34"/>
      <c r="F106" s="81">
        <f t="shared" si="8"/>
        <v>0</v>
      </c>
      <c r="G106" s="36"/>
      <c r="H106" s="36"/>
      <c r="I106" s="36"/>
      <c r="J106" s="51"/>
      <c r="K106" s="82" t="str">
        <f>IF(テーブル11[[#This Row],[支出額]]=テーブル11[[#This Row],[学友会費]]+テーブル11[[#This Row],[部費・特別負担金]]+テーブル11[[#This Row],[その他収入]],"OK","NG")</f>
        <v>OK</v>
      </c>
    </row>
    <row r="107" spans="2:11" ht="18" thickBot="1">
      <c r="B107" s="70" t="s">
        <v>43</v>
      </c>
      <c r="C107" s="71"/>
      <c r="D107" s="71"/>
      <c r="E107" s="71"/>
      <c r="F107" s="84">
        <f>SUM(テーブル11[支出額])</f>
        <v>0</v>
      </c>
      <c r="G107" s="84">
        <f>SUM(テーブル11[学友会費])</f>
        <v>0</v>
      </c>
      <c r="H107" s="84">
        <f>SUM(テーブル11[部費・特別負担金])</f>
        <v>0</v>
      </c>
      <c r="I107" s="84">
        <f>SUM(テーブル11[その他収入])</f>
        <v>0</v>
      </c>
      <c r="J107" s="72"/>
    </row>
    <row r="110" spans="2:11">
      <c r="B110" s="15" t="s">
        <v>64</v>
      </c>
    </row>
    <row r="111" spans="2:11" ht="18" thickBot="1">
      <c r="B111" s="52" t="s">
        <v>14</v>
      </c>
      <c r="C111" s="53" t="s">
        <v>51</v>
      </c>
      <c r="D111" s="53" t="s">
        <v>52</v>
      </c>
      <c r="E111" s="53" t="s">
        <v>53</v>
      </c>
      <c r="F111" s="53" t="s">
        <v>40</v>
      </c>
      <c r="G111" s="54" t="s">
        <v>2</v>
      </c>
      <c r="H111" s="54" t="s">
        <v>56</v>
      </c>
      <c r="I111" s="54" t="s">
        <v>65</v>
      </c>
      <c r="J111" s="54" t="s">
        <v>58</v>
      </c>
      <c r="K111" s="63" t="s">
        <v>67</v>
      </c>
    </row>
    <row r="112" spans="2:11" ht="18" thickTop="1">
      <c r="B112" s="48"/>
      <c r="C112" s="29"/>
      <c r="D112" s="30"/>
      <c r="E112" s="29"/>
      <c r="F112" s="81">
        <f>D112*E112</f>
        <v>0</v>
      </c>
      <c r="G112" s="31"/>
      <c r="H112" s="31"/>
      <c r="I112" s="31"/>
      <c r="J112" s="49"/>
      <c r="K112" s="82" t="str">
        <f>IF(テーブル12[[#This Row],[支出額]]=テーブル12[[#This Row],[学友会費]]+テーブル12[[#This Row],[部費・特別負担金]]+テーブル12[[#This Row],[その他収入]],"OK","NG")</f>
        <v>OK</v>
      </c>
    </row>
    <row r="113" spans="2:11">
      <c r="B113" s="68"/>
      <c r="C113" s="32"/>
      <c r="D113" s="33"/>
      <c r="E113" s="32"/>
      <c r="F113" s="81">
        <f t="shared" ref="F113:F119" si="9">D113*E113</f>
        <v>0</v>
      </c>
      <c r="G113" s="31"/>
      <c r="H113" s="31"/>
      <c r="I113" s="31"/>
      <c r="J113" s="50"/>
      <c r="K113" s="82" t="str">
        <f>IF(テーブル12[[#This Row],[支出額]]=テーブル12[[#This Row],[学友会費]]+テーブル12[[#This Row],[部費・特別負担金]]+テーブル12[[#This Row],[その他収入]],"OK","NG")</f>
        <v>OK</v>
      </c>
    </row>
    <row r="114" spans="2:11">
      <c r="B114" s="68"/>
      <c r="C114" s="32"/>
      <c r="D114" s="33"/>
      <c r="E114" s="32"/>
      <c r="F114" s="81">
        <f t="shared" si="9"/>
        <v>0</v>
      </c>
      <c r="G114" s="31"/>
      <c r="H114" s="31"/>
      <c r="I114" s="31"/>
      <c r="J114" s="50"/>
      <c r="K114" s="82" t="str">
        <f>IF(テーブル12[[#This Row],[支出額]]=テーブル12[[#This Row],[学友会費]]+テーブル12[[#This Row],[部費・特別負担金]]+テーブル12[[#This Row],[その他収入]],"OK","NG")</f>
        <v>OK</v>
      </c>
    </row>
    <row r="115" spans="2:11">
      <c r="B115" s="68"/>
      <c r="C115" s="32"/>
      <c r="D115" s="33"/>
      <c r="E115" s="32"/>
      <c r="F115" s="81">
        <f t="shared" si="9"/>
        <v>0</v>
      </c>
      <c r="G115" s="31"/>
      <c r="H115" s="31"/>
      <c r="I115" s="31"/>
      <c r="J115" s="50"/>
      <c r="K115" s="82" t="str">
        <f>IF(テーブル12[[#This Row],[支出額]]=テーブル12[[#This Row],[学友会費]]+テーブル12[[#This Row],[部費・特別負担金]]+テーブル12[[#This Row],[その他収入]],"OK","NG")</f>
        <v>OK</v>
      </c>
    </row>
    <row r="116" spans="2:11">
      <c r="B116" s="68"/>
      <c r="C116" s="32"/>
      <c r="D116" s="33"/>
      <c r="E116" s="32"/>
      <c r="F116" s="81">
        <f t="shared" si="9"/>
        <v>0</v>
      </c>
      <c r="G116" s="31"/>
      <c r="H116" s="31"/>
      <c r="I116" s="31"/>
      <c r="J116" s="50"/>
      <c r="K116" s="82" t="str">
        <f>IF(テーブル12[[#This Row],[支出額]]=テーブル12[[#This Row],[学友会費]]+テーブル12[[#This Row],[部費・特別負担金]]+テーブル12[[#This Row],[その他収入]],"OK","NG")</f>
        <v>OK</v>
      </c>
    </row>
    <row r="117" spans="2:11">
      <c r="B117" s="68"/>
      <c r="C117" s="32"/>
      <c r="D117" s="33"/>
      <c r="E117" s="32"/>
      <c r="F117" s="81">
        <f t="shared" si="9"/>
        <v>0</v>
      </c>
      <c r="G117" s="31"/>
      <c r="H117" s="31"/>
      <c r="I117" s="31"/>
      <c r="J117" s="50"/>
      <c r="K117" s="82" t="str">
        <f>IF(テーブル12[[#This Row],[支出額]]=テーブル12[[#This Row],[学友会費]]+テーブル12[[#This Row],[部費・特別負担金]]+テーブル12[[#This Row],[その他収入]],"OK","NG")</f>
        <v>OK</v>
      </c>
    </row>
    <row r="118" spans="2:11">
      <c r="B118" s="68"/>
      <c r="C118" s="32"/>
      <c r="D118" s="33"/>
      <c r="E118" s="32"/>
      <c r="F118" s="81">
        <f t="shared" si="9"/>
        <v>0</v>
      </c>
      <c r="G118" s="31"/>
      <c r="H118" s="31"/>
      <c r="I118" s="31"/>
      <c r="J118" s="50"/>
      <c r="K118" s="82" t="str">
        <f>IF(テーブル12[[#This Row],[支出額]]=テーブル12[[#This Row],[学友会費]]+テーブル12[[#This Row],[部費・特別負担金]]+テーブル12[[#This Row],[その他収入]],"OK","NG")</f>
        <v>OK</v>
      </c>
    </row>
    <row r="119" spans="2:11">
      <c r="B119" s="69"/>
      <c r="C119" s="34"/>
      <c r="D119" s="35"/>
      <c r="E119" s="34"/>
      <c r="F119" s="81">
        <f t="shared" si="9"/>
        <v>0</v>
      </c>
      <c r="G119" s="36"/>
      <c r="H119" s="36"/>
      <c r="I119" s="36"/>
      <c r="J119" s="51"/>
      <c r="K119" s="82" t="str">
        <f>IF(テーブル12[[#This Row],[支出額]]=テーブル12[[#This Row],[学友会費]]+テーブル12[[#This Row],[部費・特別負担金]]+テーブル12[[#This Row],[その他収入]],"OK","NG")</f>
        <v>OK</v>
      </c>
    </row>
    <row r="120" spans="2:11" ht="18" thickBot="1">
      <c r="B120" s="70" t="s">
        <v>43</v>
      </c>
      <c r="C120" s="71"/>
      <c r="D120" s="71"/>
      <c r="E120" s="71"/>
      <c r="F120" s="84">
        <f>SUM(テーブル12[支出額])</f>
        <v>0</v>
      </c>
      <c r="G120" s="84">
        <f>SUM(テーブル12[学友会費])</f>
        <v>0</v>
      </c>
      <c r="H120" s="84">
        <f>SUM(テーブル12[部費・特別負担金])</f>
        <v>0</v>
      </c>
      <c r="I120" s="84">
        <f>SUM(テーブル12[その他収入])</f>
        <v>0</v>
      </c>
      <c r="J120" s="72"/>
    </row>
    <row r="123" spans="2:11">
      <c r="B123" s="15" t="s">
        <v>64</v>
      </c>
    </row>
    <row r="124" spans="2:11" ht="18" thickBot="1">
      <c r="B124" s="52" t="s">
        <v>14</v>
      </c>
      <c r="C124" s="53" t="s">
        <v>51</v>
      </c>
      <c r="D124" s="53" t="s">
        <v>52</v>
      </c>
      <c r="E124" s="53" t="s">
        <v>53</v>
      </c>
      <c r="F124" s="53" t="s">
        <v>40</v>
      </c>
      <c r="G124" s="54" t="s">
        <v>2</v>
      </c>
      <c r="H124" s="54" t="s">
        <v>56</v>
      </c>
      <c r="I124" s="54" t="s">
        <v>65</v>
      </c>
      <c r="J124" s="54" t="s">
        <v>58</v>
      </c>
      <c r="K124" s="63" t="s">
        <v>66</v>
      </c>
    </row>
    <row r="125" spans="2:11" ht="18" thickTop="1">
      <c r="B125" s="48"/>
      <c r="C125" s="29"/>
      <c r="D125" s="30"/>
      <c r="E125" s="29"/>
      <c r="F125" s="81">
        <f>D125*E125</f>
        <v>0</v>
      </c>
      <c r="G125" s="31"/>
      <c r="H125" s="31"/>
      <c r="I125" s="31"/>
      <c r="J125" s="49"/>
      <c r="K125" s="82" t="str">
        <f>IF(テーブル13[[#This Row],[支出額]]=テーブル13[[#This Row],[学友会費]]+テーブル13[[#This Row],[部費・特別負担金]]+テーブル13[[#This Row],[その他収入]],"OK","NG")</f>
        <v>OK</v>
      </c>
    </row>
    <row r="126" spans="2:11">
      <c r="B126" s="68"/>
      <c r="C126" s="32"/>
      <c r="D126" s="33"/>
      <c r="E126" s="32"/>
      <c r="F126" s="81">
        <f t="shared" ref="F126:F132" si="10">D126*E126</f>
        <v>0</v>
      </c>
      <c r="G126" s="31"/>
      <c r="H126" s="31"/>
      <c r="I126" s="31"/>
      <c r="J126" s="50"/>
      <c r="K126" s="82" t="str">
        <f>IF(テーブル13[[#This Row],[支出額]]=テーブル13[[#This Row],[学友会費]]+テーブル13[[#This Row],[部費・特別負担金]]+テーブル13[[#This Row],[その他収入]],"OK","NG")</f>
        <v>OK</v>
      </c>
    </row>
    <row r="127" spans="2:11">
      <c r="B127" s="68"/>
      <c r="C127" s="32"/>
      <c r="D127" s="33"/>
      <c r="E127" s="32"/>
      <c r="F127" s="81">
        <f t="shared" si="10"/>
        <v>0</v>
      </c>
      <c r="G127" s="31"/>
      <c r="H127" s="31"/>
      <c r="I127" s="31"/>
      <c r="J127" s="50"/>
      <c r="K127" s="82" t="str">
        <f>IF(テーブル13[[#This Row],[支出額]]=テーブル13[[#This Row],[学友会費]]+テーブル13[[#This Row],[部費・特別負担金]]+テーブル13[[#This Row],[その他収入]],"OK","NG")</f>
        <v>OK</v>
      </c>
    </row>
    <row r="128" spans="2:11">
      <c r="B128" s="68"/>
      <c r="C128" s="32"/>
      <c r="D128" s="33"/>
      <c r="E128" s="32"/>
      <c r="F128" s="81">
        <f t="shared" si="10"/>
        <v>0</v>
      </c>
      <c r="G128" s="31"/>
      <c r="H128" s="31"/>
      <c r="I128" s="31"/>
      <c r="J128" s="50"/>
      <c r="K128" s="82" t="str">
        <f>IF(テーブル13[[#This Row],[支出額]]=テーブル13[[#This Row],[学友会費]]+テーブル13[[#This Row],[部費・特別負担金]]+テーブル13[[#This Row],[その他収入]],"OK","NG")</f>
        <v>OK</v>
      </c>
    </row>
    <row r="129" spans="2:11">
      <c r="B129" s="68"/>
      <c r="C129" s="32"/>
      <c r="D129" s="33"/>
      <c r="E129" s="32"/>
      <c r="F129" s="81">
        <f t="shared" si="10"/>
        <v>0</v>
      </c>
      <c r="G129" s="31"/>
      <c r="H129" s="31"/>
      <c r="I129" s="31"/>
      <c r="J129" s="50"/>
      <c r="K129" s="82" t="str">
        <f>IF(テーブル13[[#This Row],[支出額]]=テーブル13[[#This Row],[学友会費]]+テーブル13[[#This Row],[部費・特別負担金]]+テーブル13[[#This Row],[その他収入]],"OK","NG")</f>
        <v>OK</v>
      </c>
    </row>
    <row r="130" spans="2:11">
      <c r="B130" s="68"/>
      <c r="C130" s="32"/>
      <c r="D130" s="33"/>
      <c r="E130" s="32"/>
      <c r="F130" s="81">
        <f t="shared" si="10"/>
        <v>0</v>
      </c>
      <c r="G130" s="31"/>
      <c r="H130" s="31"/>
      <c r="I130" s="31"/>
      <c r="J130" s="50"/>
      <c r="K130" s="82" t="str">
        <f>IF(テーブル13[[#This Row],[支出額]]=テーブル13[[#This Row],[学友会費]]+テーブル13[[#This Row],[部費・特別負担金]]+テーブル13[[#This Row],[その他収入]],"OK","NG")</f>
        <v>OK</v>
      </c>
    </row>
    <row r="131" spans="2:11">
      <c r="B131" s="68"/>
      <c r="C131" s="32"/>
      <c r="D131" s="33"/>
      <c r="E131" s="32"/>
      <c r="F131" s="81">
        <f t="shared" si="10"/>
        <v>0</v>
      </c>
      <c r="G131" s="31"/>
      <c r="H131" s="31"/>
      <c r="I131" s="31"/>
      <c r="J131" s="50"/>
      <c r="K131" s="82" t="str">
        <f>IF(テーブル13[[#This Row],[支出額]]=テーブル13[[#This Row],[学友会費]]+テーブル13[[#This Row],[部費・特別負担金]]+テーブル13[[#This Row],[その他収入]],"OK","NG")</f>
        <v>OK</v>
      </c>
    </row>
    <row r="132" spans="2:11">
      <c r="B132" s="69"/>
      <c r="C132" s="34"/>
      <c r="D132" s="35"/>
      <c r="E132" s="34"/>
      <c r="F132" s="81">
        <f t="shared" si="10"/>
        <v>0</v>
      </c>
      <c r="G132" s="36"/>
      <c r="H132" s="36"/>
      <c r="I132" s="36"/>
      <c r="J132" s="51"/>
      <c r="K132" s="82" t="str">
        <f>IF(テーブル13[[#This Row],[支出額]]=テーブル13[[#This Row],[学友会費]]+テーブル13[[#This Row],[部費・特別負担金]]+テーブル13[[#This Row],[その他収入]],"OK","NG")</f>
        <v>OK</v>
      </c>
    </row>
    <row r="133" spans="2:11" ht="18" thickBot="1">
      <c r="B133" s="70" t="s">
        <v>43</v>
      </c>
      <c r="C133" s="71"/>
      <c r="D133" s="71"/>
      <c r="E133" s="71"/>
      <c r="F133" s="84">
        <f>SUM(テーブル13[支出額])</f>
        <v>0</v>
      </c>
      <c r="G133" s="84">
        <f>SUM(テーブル13[学友会費])</f>
        <v>0</v>
      </c>
      <c r="H133" s="84">
        <f>SUM(テーブル13[部費・特別負担金])</f>
        <v>0</v>
      </c>
      <c r="I133" s="84">
        <f>SUM(テーブル13[その他収入])</f>
        <v>0</v>
      </c>
      <c r="J133" s="72"/>
    </row>
    <row r="136" spans="2:11">
      <c r="B136" s="15" t="s">
        <v>64</v>
      </c>
    </row>
    <row r="137" spans="2:11" ht="18" thickBot="1">
      <c r="B137" s="52" t="s">
        <v>14</v>
      </c>
      <c r="C137" s="53" t="s">
        <v>51</v>
      </c>
      <c r="D137" s="53" t="s">
        <v>52</v>
      </c>
      <c r="E137" s="53" t="s">
        <v>53</v>
      </c>
      <c r="F137" s="53" t="s">
        <v>40</v>
      </c>
      <c r="G137" s="54" t="s">
        <v>2</v>
      </c>
      <c r="H137" s="54" t="s">
        <v>56</v>
      </c>
      <c r="I137" s="54" t="s">
        <v>65</v>
      </c>
      <c r="J137" s="54" t="s">
        <v>58</v>
      </c>
      <c r="K137" s="63" t="s">
        <v>66</v>
      </c>
    </row>
    <row r="138" spans="2:11" ht="18" thickTop="1">
      <c r="B138" s="48"/>
      <c r="C138" s="29"/>
      <c r="D138" s="30"/>
      <c r="E138" s="29"/>
      <c r="F138" s="81">
        <f>D138*E138</f>
        <v>0</v>
      </c>
      <c r="G138" s="31"/>
      <c r="H138" s="31"/>
      <c r="I138" s="31"/>
      <c r="J138" s="49"/>
      <c r="K138" s="82" t="str">
        <f>IF(テーブル14[[#This Row],[支出額]]=テーブル14[[#This Row],[学友会費]]+テーブル14[[#This Row],[部費・特別負担金]]+テーブル14[[#This Row],[その他収入]],"OK","NG")</f>
        <v>OK</v>
      </c>
    </row>
    <row r="139" spans="2:11">
      <c r="B139" s="68"/>
      <c r="C139" s="32"/>
      <c r="D139" s="33"/>
      <c r="E139" s="32"/>
      <c r="F139" s="81">
        <f t="shared" ref="F139:F145" si="11">D139*E139</f>
        <v>0</v>
      </c>
      <c r="G139" s="31"/>
      <c r="H139" s="31"/>
      <c r="I139" s="31"/>
      <c r="J139" s="50"/>
      <c r="K139" s="82" t="str">
        <f>IF(テーブル14[[#This Row],[支出額]]=テーブル14[[#This Row],[学友会費]]+テーブル14[[#This Row],[部費・特別負担金]]+テーブル14[[#This Row],[その他収入]],"OK","NG")</f>
        <v>OK</v>
      </c>
    </row>
    <row r="140" spans="2:11">
      <c r="B140" s="68"/>
      <c r="C140" s="32"/>
      <c r="D140" s="33"/>
      <c r="E140" s="32"/>
      <c r="F140" s="81">
        <f t="shared" si="11"/>
        <v>0</v>
      </c>
      <c r="G140" s="31"/>
      <c r="H140" s="31"/>
      <c r="I140" s="31"/>
      <c r="J140" s="50"/>
      <c r="K140" s="82" t="str">
        <f>IF(テーブル14[[#This Row],[支出額]]=テーブル14[[#This Row],[学友会費]]+テーブル14[[#This Row],[部費・特別負担金]]+テーブル14[[#This Row],[その他収入]],"OK","NG")</f>
        <v>OK</v>
      </c>
    </row>
    <row r="141" spans="2:11">
      <c r="B141" s="68"/>
      <c r="C141" s="32"/>
      <c r="D141" s="33"/>
      <c r="E141" s="32"/>
      <c r="F141" s="81">
        <f t="shared" si="11"/>
        <v>0</v>
      </c>
      <c r="G141" s="31"/>
      <c r="H141" s="31"/>
      <c r="I141" s="31"/>
      <c r="J141" s="50"/>
      <c r="K141" s="82" t="str">
        <f>IF(テーブル14[[#This Row],[支出額]]=テーブル14[[#This Row],[学友会費]]+テーブル14[[#This Row],[部費・特別負担金]]+テーブル14[[#This Row],[その他収入]],"OK","NG")</f>
        <v>OK</v>
      </c>
    </row>
    <row r="142" spans="2:11">
      <c r="B142" s="68"/>
      <c r="C142" s="32"/>
      <c r="D142" s="33"/>
      <c r="E142" s="32"/>
      <c r="F142" s="81">
        <f t="shared" si="11"/>
        <v>0</v>
      </c>
      <c r="G142" s="31"/>
      <c r="H142" s="31"/>
      <c r="I142" s="31"/>
      <c r="J142" s="50"/>
      <c r="K142" s="82" t="str">
        <f>IF(テーブル14[[#This Row],[支出額]]=テーブル14[[#This Row],[学友会費]]+テーブル14[[#This Row],[部費・特別負担金]]+テーブル14[[#This Row],[その他収入]],"OK","NG")</f>
        <v>OK</v>
      </c>
    </row>
    <row r="143" spans="2:11">
      <c r="B143" s="68"/>
      <c r="C143" s="32"/>
      <c r="D143" s="33"/>
      <c r="E143" s="32"/>
      <c r="F143" s="81">
        <f t="shared" si="11"/>
        <v>0</v>
      </c>
      <c r="G143" s="31"/>
      <c r="H143" s="31"/>
      <c r="I143" s="31"/>
      <c r="J143" s="50"/>
      <c r="K143" s="82" t="str">
        <f>IF(テーブル14[[#This Row],[支出額]]=テーブル14[[#This Row],[学友会費]]+テーブル14[[#This Row],[部費・特別負担金]]+テーブル14[[#This Row],[その他収入]],"OK","NG")</f>
        <v>OK</v>
      </c>
    </row>
    <row r="144" spans="2:11">
      <c r="B144" s="68"/>
      <c r="C144" s="32"/>
      <c r="D144" s="33"/>
      <c r="E144" s="32"/>
      <c r="F144" s="81">
        <f t="shared" si="11"/>
        <v>0</v>
      </c>
      <c r="G144" s="31"/>
      <c r="H144" s="31"/>
      <c r="I144" s="31"/>
      <c r="J144" s="50"/>
      <c r="K144" s="82" t="str">
        <f>IF(テーブル14[[#This Row],[支出額]]=テーブル14[[#This Row],[学友会費]]+テーブル14[[#This Row],[部費・特別負担金]]+テーブル14[[#This Row],[その他収入]],"OK","NG")</f>
        <v>OK</v>
      </c>
    </row>
    <row r="145" spans="2:11">
      <c r="B145" s="69"/>
      <c r="C145" s="34"/>
      <c r="D145" s="35"/>
      <c r="E145" s="34"/>
      <c r="F145" s="81">
        <f t="shared" si="11"/>
        <v>0</v>
      </c>
      <c r="G145" s="36"/>
      <c r="H145" s="36"/>
      <c r="I145" s="36"/>
      <c r="J145" s="51"/>
      <c r="K145" s="82" t="str">
        <f>IF(テーブル14[[#This Row],[支出額]]=テーブル14[[#This Row],[学友会費]]+テーブル14[[#This Row],[部費・特別負担金]]+テーブル14[[#This Row],[その他収入]],"OK","NG")</f>
        <v>OK</v>
      </c>
    </row>
    <row r="146" spans="2:11" ht="18" thickBot="1">
      <c r="B146" s="70" t="s">
        <v>43</v>
      </c>
      <c r="C146" s="71"/>
      <c r="D146" s="71"/>
      <c r="E146" s="71"/>
      <c r="F146" s="84">
        <f>SUM(テーブル14[支出額])</f>
        <v>0</v>
      </c>
      <c r="G146" s="84">
        <f>SUM(テーブル14[学友会費])</f>
        <v>0</v>
      </c>
      <c r="H146" s="84">
        <f>SUM(テーブル14[部費・特別負担金])</f>
        <v>0</v>
      </c>
      <c r="I146" s="84">
        <f>SUM(テーブル14[その他収入])</f>
        <v>0</v>
      </c>
      <c r="J146" s="72"/>
    </row>
    <row r="149" spans="2:11">
      <c r="B149" s="15" t="s">
        <v>64</v>
      </c>
    </row>
    <row r="150" spans="2:11" ht="18" thickBot="1">
      <c r="B150" s="52" t="s">
        <v>14</v>
      </c>
      <c r="C150" s="53" t="s">
        <v>51</v>
      </c>
      <c r="D150" s="53" t="s">
        <v>52</v>
      </c>
      <c r="E150" s="53" t="s">
        <v>53</v>
      </c>
      <c r="F150" s="53" t="s">
        <v>40</v>
      </c>
      <c r="G150" s="54" t="s">
        <v>2</v>
      </c>
      <c r="H150" s="54" t="s">
        <v>56</v>
      </c>
      <c r="I150" s="54" t="s">
        <v>65</v>
      </c>
      <c r="J150" s="54" t="s">
        <v>58</v>
      </c>
      <c r="K150" s="63" t="s">
        <v>66</v>
      </c>
    </row>
    <row r="151" spans="2:11" ht="18" thickTop="1">
      <c r="B151" s="48"/>
      <c r="C151" s="29"/>
      <c r="D151" s="30"/>
      <c r="E151" s="29"/>
      <c r="F151" s="81">
        <f>D151*E151</f>
        <v>0</v>
      </c>
      <c r="G151" s="31"/>
      <c r="H151" s="31"/>
      <c r="I151" s="31"/>
      <c r="J151" s="49"/>
      <c r="K151" s="82" t="str">
        <f>IF(テーブル15[[#This Row],[支出額]]=テーブル15[[#This Row],[学友会費]]+テーブル15[[#This Row],[部費・特別負担金]]+テーブル15[[#This Row],[その他収入]],"OK","NG")</f>
        <v>OK</v>
      </c>
    </row>
    <row r="152" spans="2:11">
      <c r="B152" s="68"/>
      <c r="C152" s="32"/>
      <c r="D152" s="33"/>
      <c r="E152" s="32"/>
      <c r="F152" s="81">
        <f t="shared" ref="F152:F158" si="12">D152*E152</f>
        <v>0</v>
      </c>
      <c r="G152" s="31"/>
      <c r="H152" s="31"/>
      <c r="I152" s="31"/>
      <c r="J152" s="50"/>
      <c r="K152" s="82" t="str">
        <f>IF(テーブル15[[#This Row],[支出額]]=テーブル15[[#This Row],[学友会費]]+テーブル15[[#This Row],[部費・特別負担金]]+テーブル15[[#This Row],[その他収入]],"OK","NG")</f>
        <v>OK</v>
      </c>
    </row>
    <row r="153" spans="2:11">
      <c r="B153" s="68"/>
      <c r="C153" s="32"/>
      <c r="D153" s="33"/>
      <c r="E153" s="32"/>
      <c r="F153" s="81">
        <f t="shared" si="12"/>
        <v>0</v>
      </c>
      <c r="G153" s="31"/>
      <c r="H153" s="31"/>
      <c r="I153" s="31"/>
      <c r="J153" s="50"/>
      <c r="K153" s="82" t="str">
        <f>IF(テーブル15[[#This Row],[支出額]]=テーブル15[[#This Row],[学友会費]]+テーブル15[[#This Row],[部費・特別負担金]]+テーブル15[[#This Row],[その他収入]],"OK","NG")</f>
        <v>OK</v>
      </c>
    </row>
    <row r="154" spans="2:11">
      <c r="B154" s="68"/>
      <c r="C154" s="32"/>
      <c r="D154" s="33"/>
      <c r="E154" s="32"/>
      <c r="F154" s="81">
        <f t="shared" si="12"/>
        <v>0</v>
      </c>
      <c r="G154" s="31"/>
      <c r="H154" s="31"/>
      <c r="I154" s="31"/>
      <c r="J154" s="50"/>
      <c r="K154" s="82" t="str">
        <f>IF(テーブル15[[#This Row],[支出額]]=テーブル15[[#This Row],[学友会費]]+テーブル15[[#This Row],[部費・特別負担金]]+テーブル15[[#This Row],[その他収入]],"OK","NG")</f>
        <v>OK</v>
      </c>
    </row>
    <row r="155" spans="2:11">
      <c r="B155" s="68"/>
      <c r="C155" s="32"/>
      <c r="D155" s="33"/>
      <c r="E155" s="32"/>
      <c r="F155" s="81">
        <f t="shared" si="12"/>
        <v>0</v>
      </c>
      <c r="G155" s="31"/>
      <c r="H155" s="31"/>
      <c r="I155" s="31"/>
      <c r="J155" s="50"/>
      <c r="K155" s="82" t="str">
        <f>IF(テーブル15[[#This Row],[支出額]]=テーブル15[[#This Row],[学友会費]]+テーブル15[[#This Row],[部費・特別負担金]]+テーブル15[[#This Row],[その他収入]],"OK","NG")</f>
        <v>OK</v>
      </c>
    </row>
    <row r="156" spans="2:11">
      <c r="B156" s="68"/>
      <c r="C156" s="32"/>
      <c r="D156" s="33"/>
      <c r="E156" s="32"/>
      <c r="F156" s="81">
        <f t="shared" si="12"/>
        <v>0</v>
      </c>
      <c r="G156" s="31"/>
      <c r="H156" s="31"/>
      <c r="I156" s="31"/>
      <c r="J156" s="50"/>
      <c r="K156" s="82" t="str">
        <f>IF(テーブル15[[#This Row],[支出額]]=テーブル15[[#This Row],[学友会費]]+テーブル15[[#This Row],[部費・特別負担金]]+テーブル15[[#This Row],[その他収入]],"OK","NG")</f>
        <v>OK</v>
      </c>
    </row>
    <row r="157" spans="2:11">
      <c r="B157" s="68"/>
      <c r="C157" s="32"/>
      <c r="D157" s="33"/>
      <c r="E157" s="32"/>
      <c r="F157" s="81">
        <f t="shared" si="12"/>
        <v>0</v>
      </c>
      <c r="G157" s="31"/>
      <c r="H157" s="31"/>
      <c r="I157" s="31"/>
      <c r="J157" s="50"/>
      <c r="K157" s="82" t="str">
        <f>IF(テーブル15[[#This Row],[支出額]]=テーブル15[[#This Row],[学友会費]]+テーブル15[[#This Row],[部費・特別負担金]]+テーブル15[[#This Row],[その他収入]],"OK","NG")</f>
        <v>OK</v>
      </c>
    </row>
    <row r="158" spans="2:11">
      <c r="B158" s="69"/>
      <c r="C158" s="34"/>
      <c r="D158" s="35"/>
      <c r="E158" s="34"/>
      <c r="F158" s="81">
        <f t="shared" si="12"/>
        <v>0</v>
      </c>
      <c r="G158" s="36"/>
      <c r="H158" s="36"/>
      <c r="I158" s="36"/>
      <c r="J158" s="51"/>
      <c r="K158" s="82" t="str">
        <f>IF(テーブル15[[#This Row],[支出額]]=テーブル15[[#This Row],[学友会費]]+テーブル15[[#This Row],[部費・特別負担金]]+テーブル15[[#This Row],[その他収入]],"OK","NG")</f>
        <v>OK</v>
      </c>
    </row>
    <row r="159" spans="2:11" ht="18" thickBot="1">
      <c r="B159" s="70" t="s">
        <v>43</v>
      </c>
      <c r="C159" s="71"/>
      <c r="D159" s="71"/>
      <c r="E159" s="71"/>
      <c r="F159" s="84">
        <f>SUM(テーブル15[支出額])</f>
        <v>0</v>
      </c>
      <c r="G159" s="84">
        <f>SUM(テーブル15[学友会費])</f>
        <v>0</v>
      </c>
      <c r="H159" s="84">
        <f>SUM(テーブル15[部費・特別負担金])</f>
        <v>0</v>
      </c>
      <c r="I159" s="84">
        <f>SUM(テーブル15[その他収入])</f>
        <v>0</v>
      </c>
      <c r="J159" s="72"/>
    </row>
    <row r="162" spans="2:11">
      <c r="B162" s="15" t="s">
        <v>64</v>
      </c>
    </row>
    <row r="163" spans="2:11" ht="18" thickBot="1">
      <c r="B163" s="52" t="s">
        <v>14</v>
      </c>
      <c r="C163" s="53" t="s">
        <v>51</v>
      </c>
      <c r="D163" s="53" t="s">
        <v>52</v>
      </c>
      <c r="E163" s="53" t="s">
        <v>53</v>
      </c>
      <c r="F163" s="53" t="s">
        <v>40</v>
      </c>
      <c r="G163" s="54" t="s">
        <v>2</v>
      </c>
      <c r="H163" s="54" t="s">
        <v>56</v>
      </c>
      <c r="I163" s="54" t="s">
        <v>65</v>
      </c>
      <c r="J163" s="54" t="s">
        <v>58</v>
      </c>
      <c r="K163" s="63" t="s">
        <v>67</v>
      </c>
    </row>
    <row r="164" spans="2:11" ht="18" thickTop="1">
      <c r="B164" s="48"/>
      <c r="C164" s="29"/>
      <c r="D164" s="30"/>
      <c r="E164" s="29"/>
      <c r="F164" s="81">
        <f>D164*E164</f>
        <v>0</v>
      </c>
      <c r="G164" s="31"/>
      <c r="H164" s="31"/>
      <c r="I164" s="31"/>
      <c r="J164" s="49"/>
      <c r="K164" s="82" t="str">
        <f>IF(テーブル16[[#This Row],[支出額]]=テーブル16[[#This Row],[学友会費]]+テーブル16[[#This Row],[部費・特別負担金]]+テーブル16[[#This Row],[その他収入]],"OK","NG")</f>
        <v>OK</v>
      </c>
    </row>
    <row r="165" spans="2:11">
      <c r="B165" s="68"/>
      <c r="C165" s="32"/>
      <c r="D165" s="33"/>
      <c r="E165" s="32"/>
      <c r="F165" s="81">
        <f t="shared" ref="F165:F171" si="13">D165*E165</f>
        <v>0</v>
      </c>
      <c r="G165" s="31"/>
      <c r="H165" s="31"/>
      <c r="I165" s="31"/>
      <c r="J165" s="50"/>
      <c r="K165" s="82" t="str">
        <f>IF(テーブル16[[#This Row],[支出額]]=テーブル16[[#This Row],[学友会費]]+テーブル16[[#This Row],[部費・特別負担金]]+テーブル16[[#This Row],[その他収入]],"OK","NG")</f>
        <v>OK</v>
      </c>
    </row>
    <row r="166" spans="2:11">
      <c r="B166" s="68"/>
      <c r="C166" s="32"/>
      <c r="D166" s="33"/>
      <c r="E166" s="32"/>
      <c r="F166" s="81">
        <f t="shared" si="13"/>
        <v>0</v>
      </c>
      <c r="G166" s="31"/>
      <c r="H166" s="31"/>
      <c r="I166" s="31"/>
      <c r="J166" s="50"/>
      <c r="K166" s="82" t="str">
        <f>IF(テーブル16[[#This Row],[支出額]]=テーブル16[[#This Row],[学友会費]]+テーブル16[[#This Row],[部費・特別負担金]]+テーブル16[[#This Row],[その他収入]],"OK","NG")</f>
        <v>OK</v>
      </c>
    </row>
    <row r="167" spans="2:11">
      <c r="B167" s="68"/>
      <c r="C167" s="32"/>
      <c r="D167" s="33"/>
      <c r="E167" s="32"/>
      <c r="F167" s="81">
        <f t="shared" si="13"/>
        <v>0</v>
      </c>
      <c r="G167" s="31"/>
      <c r="H167" s="31"/>
      <c r="I167" s="31"/>
      <c r="J167" s="50"/>
      <c r="K167" s="82" t="str">
        <f>IF(テーブル16[[#This Row],[支出額]]=テーブル16[[#This Row],[学友会費]]+テーブル16[[#This Row],[部費・特別負担金]]+テーブル16[[#This Row],[その他収入]],"OK","NG")</f>
        <v>OK</v>
      </c>
    </row>
    <row r="168" spans="2:11">
      <c r="B168" s="68"/>
      <c r="C168" s="32"/>
      <c r="D168" s="33"/>
      <c r="E168" s="32"/>
      <c r="F168" s="81">
        <f t="shared" si="13"/>
        <v>0</v>
      </c>
      <c r="G168" s="31"/>
      <c r="H168" s="31"/>
      <c r="I168" s="31"/>
      <c r="J168" s="50"/>
      <c r="K168" s="82" t="str">
        <f>IF(テーブル16[[#This Row],[支出額]]=テーブル16[[#This Row],[学友会費]]+テーブル16[[#This Row],[部費・特別負担金]]+テーブル16[[#This Row],[その他収入]],"OK","NG")</f>
        <v>OK</v>
      </c>
    </row>
    <row r="169" spans="2:11">
      <c r="B169" s="68"/>
      <c r="C169" s="32"/>
      <c r="D169" s="33"/>
      <c r="E169" s="32"/>
      <c r="F169" s="81">
        <f t="shared" si="13"/>
        <v>0</v>
      </c>
      <c r="G169" s="31"/>
      <c r="H169" s="31"/>
      <c r="I169" s="31"/>
      <c r="J169" s="50"/>
      <c r="K169" s="82" t="str">
        <f>IF(テーブル16[[#This Row],[支出額]]=テーブル16[[#This Row],[学友会費]]+テーブル16[[#This Row],[部費・特別負担金]]+テーブル16[[#This Row],[その他収入]],"OK","NG")</f>
        <v>OK</v>
      </c>
    </row>
    <row r="170" spans="2:11">
      <c r="B170" s="68"/>
      <c r="C170" s="32"/>
      <c r="D170" s="33"/>
      <c r="E170" s="32"/>
      <c r="F170" s="81">
        <f t="shared" si="13"/>
        <v>0</v>
      </c>
      <c r="G170" s="31"/>
      <c r="H170" s="31"/>
      <c r="I170" s="31"/>
      <c r="J170" s="50"/>
      <c r="K170" s="82" t="str">
        <f>IF(テーブル16[[#This Row],[支出額]]=テーブル16[[#This Row],[学友会費]]+テーブル16[[#This Row],[部費・特別負担金]]+テーブル16[[#This Row],[その他収入]],"OK","NG")</f>
        <v>OK</v>
      </c>
    </row>
    <row r="171" spans="2:11">
      <c r="B171" s="69"/>
      <c r="C171" s="34"/>
      <c r="D171" s="35"/>
      <c r="E171" s="34"/>
      <c r="F171" s="81">
        <f t="shared" si="13"/>
        <v>0</v>
      </c>
      <c r="G171" s="36"/>
      <c r="H171" s="36"/>
      <c r="I171" s="36"/>
      <c r="J171" s="51"/>
      <c r="K171" s="82" t="str">
        <f>IF(テーブル16[[#This Row],[支出額]]=テーブル16[[#This Row],[学友会費]]+テーブル16[[#This Row],[部費・特別負担金]]+テーブル16[[#This Row],[その他収入]],"OK","NG")</f>
        <v>OK</v>
      </c>
    </row>
    <row r="172" spans="2:11" ht="18" thickBot="1">
      <c r="B172" s="70" t="s">
        <v>43</v>
      </c>
      <c r="C172" s="71"/>
      <c r="D172" s="71"/>
      <c r="E172" s="71"/>
      <c r="F172" s="84">
        <f>SUM(テーブル16[支出額])</f>
        <v>0</v>
      </c>
      <c r="G172" s="84">
        <f>SUM(テーブル16[学友会費])</f>
        <v>0</v>
      </c>
      <c r="H172" s="84">
        <f>SUM(テーブル16[部費・特別負担金])</f>
        <v>0</v>
      </c>
      <c r="I172" s="84">
        <f>SUM(テーブル16[その他収入])</f>
        <v>0</v>
      </c>
      <c r="J172" s="72"/>
    </row>
    <row r="175" spans="2:11">
      <c r="B175" s="15" t="s">
        <v>64</v>
      </c>
    </row>
    <row r="176" spans="2:11" ht="18" thickBot="1">
      <c r="B176" s="52" t="s">
        <v>14</v>
      </c>
      <c r="C176" s="53" t="s">
        <v>51</v>
      </c>
      <c r="D176" s="53" t="s">
        <v>52</v>
      </c>
      <c r="E176" s="53" t="s">
        <v>53</v>
      </c>
      <c r="F176" s="53" t="s">
        <v>40</v>
      </c>
      <c r="G176" s="54" t="s">
        <v>2</v>
      </c>
      <c r="H176" s="54" t="s">
        <v>56</v>
      </c>
      <c r="I176" s="54" t="s">
        <v>65</v>
      </c>
      <c r="J176" s="54" t="s">
        <v>58</v>
      </c>
      <c r="K176" s="63" t="s">
        <v>67</v>
      </c>
    </row>
    <row r="177" spans="2:11" ht="18" thickTop="1">
      <c r="B177" s="48"/>
      <c r="C177" s="29"/>
      <c r="D177" s="30"/>
      <c r="E177" s="29"/>
      <c r="F177" s="81">
        <f>D177*E177</f>
        <v>0</v>
      </c>
      <c r="G177" s="31"/>
      <c r="H177" s="31"/>
      <c r="I177" s="31"/>
      <c r="J177" s="49"/>
      <c r="K177" s="82" t="str">
        <f>IF(テーブル17[[#This Row],[支出額]]=テーブル17[[#This Row],[学友会費]]+テーブル17[[#This Row],[部費・特別負担金]]+テーブル17[[#This Row],[その他収入]],"OK","NG")</f>
        <v>OK</v>
      </c>
    </row>
    <row r="178" spans="2:11">
      <c r="B178" s="68"/>
      <c r="C178" s="32"/>
      <c r="D178" s="33"/>
      <c r="E178" s="32"/>
      <c r="F178" s="81">
        <f t="shared" ref="F178:F184" si="14">D178*E178</f>
        <v>0</v>
      </c>
      <c r="G178" s="31"/>
      <c r="H178" s="31"/>
      <c r="I178" s="31"/>
      <c r="J178" s="50"/>
      <c r="K178" s="82" t="str">
        <f>IF(テーブル17[[#This Row],[支出額]]=テーブル17[[#This Row],[学友会費]]+テーブル17[[#This Row],[部費・特別負担金]]+テーブル17[[#This Row],[その他収入]],"OK","NG")</f>
        <v>OK</v>
      </c>
    </row>
    <row r="179" spans="2:11">
      <c r="B179" s="68"/>
      <c r="C179" s="32"/>
      <c r="D179" s="33"/>
      <c r="E179" s="32"/>
      <c r="F179" s="81">
        <f t="shared" si="14"/>
        <v>0</v>
      </c>
      <c r="G179" s="31"/>
      <c r="H179" s="31"/>
      <c r="I179" s="31"/>
      <c r="J179" s="50"/>
      <c r="K179" s="82" t="str">
        <f>IF(テーブル17[[#This Row],[支出額]]=テーブル17[[#This Row],[学友会費]]+テーブル17[[#This Row],[部費・特別負担金]]+テーブル17[[#This Row],[その他収入]],"OK","NG")</f>
        <v>OK</v>
      </c>
    </row>
    <row r="180" spans="2:11">
      <c r="B180" s="68"/>
      <c r="C180" s="32"/>
      <c r="D180" s="33"/>
      <c r="E180" s="32"/>
      <c r="F180" s="81">
        <f t="shared" si="14"/>
        <v>0</v>
      </c>
      <c r="G180" s="31"/>
      <c r="H180" s="31"/>
      <c r="I180" s="31"/>
      <c r="J180" s="50"/>
      <c r="K180" s="82" t="str">
        <f>IF(テーブル17[[#This Row],[支出額]]=テーブル17[[#This Row],[学友会費]]+テーブル17[[#This Row],[部費・特別負担金]]+テーブル17[[#This Row],[その他収入]],"OK","NG")</f>
        <v>OK</v>
      </c>
    </row>
    <row r="181" spans="2:11">
      <c r="B181" s="68"/>
      <c r="C181" s="32"/>
      <c r="D181" s="33"/>
      <c r="E181" s="32"/>
      <c r="F181" s="81">
        <f t="shared" si="14"/>
        <v>0</v>
      </c>
      <c r="G181" s="31"/>
      <c r="H181" s="31"/>
      <c r="I181" s="31"/>
      <c r="J181" s="50"/>
      <c r="K181" s="82" t="str">
        <f>IF(テーブル17[[#This Row],[支出額]]=テーブル17[[#This Row],[学友会費]]+テーブル17[[#This Row],[部費・特別負担金]]+テーブル17[[#This Row],[その他収入]],"OK","NG")</f>
        <v>OK</v>
      </c>
    </row>
    <row r="182" spans="2:11">
      <c r="B182" s="68"/>
      <c r="C182" s="32"/>
      <c r="D182" s="33"/>
      <c r="E182" s="32"/>
      <c r="F182" s="81">
        <f t="shared" si="14"/>
        <v>0</v>
      </c>
      <c r="G182" s="31"/>
      <c r="H182" s="31"/>
      <c r="I182" s="31"/>
      <c r="J182" s="50"/>
      <c r="K182" s="82" t="str">
        <f>IF(テーブル17[[#This Row],[支出額]]=テーブル17[[#This Row],[学友会費]]+テーブル17[[#This Row],[部費・特別負担金]]+テーブル17[[#This Row],[その他収入]],"OK","NG")</f>
        <v>OK</v>
      </c>
    </row>
    <row r="183" spans="2:11">
      <c r="B183" s="68"/>
      <c r="C183" s="32"/>
      <c r="D183" s="33"/>
      <c r="E183" s="32"/>
      <c r="F183" s="81">
        <f t="shared" si="14"/>
        <v>0</v>
      </c>
      <c r="G183" s="31"/>
      <c r="H183" s="31"/>
      <c r="I183" s="31"/>
      <c r="J183" s="50"/>
      <c r="K183" s="82" t="str">
        <f>IF(テーブル17[[#This Row],[支出額]]=テーブル17[[#This Row],[学友会費]]+テーブル17[[#This Row],[部費・特別負担金]]+テーブル17[[#This Row],[その他収入]],"OK","NG")</f>
        <v>OK</v>
      </c>
    </row>
    <row r="184" spans="2:11">
      <c r="B184" s="69"/>
      <c r="C184" s="34"/>
      <c r="D184" s="35"/>
      <c r="E184" s="34"/>
      <c r="F184" s="81">
        <f t="shared" si="14"/>
        <v>0</v>
      </c>
      <c r="G184" s="36"/>
      <c r="H184" s="36"/>
      <c r="I184" s="36"/>
      <c r="J184" s="51"/>
      <c r="K184" s="82" t="str">
        <f>IF(テーブル17[[#This Row],[支出額]]=テーブル17[[#This Row],[学友会費]]+テーブル17[[#This Row],[部費・特別負担金]]+テーブル17[[#This Row],[その他収入]],"OK","NG")</f>
        <v>OK</v>
      </c>
    </row>
    <row r="185" spans="2:11" ht="18" thickBot="1">
      <c r="B185" s="70" t="s">
        <v>43</v>
      </c>
      <c r="C185" s="71"/>
      <c r="D185" s="71"/>
      <c r="E185" s="71"/>
      <c r="F185" s="84">
        <f>SUM(テーブル17[支出額])</f>
        <v>0</v>
      </c>
      <c r="G185" s="84">
        <f>SUM(テーブル17[学友会費])</f>
        <v>0</v>
      </c>
      <c r="H185" s="84">
        <f>SUM(テーブル17[部費・特別負担金])</f>
        <v>0</v>
      </c>
      <c r="I185" s="84">
        <f>SUM(テーブル17[その他収入])</f>
        <v>0</v>
      </c>
      <c r="J185" s="72"/>
    </row>
    <row r="188" spans="2:11">
      <c r="B188" s="15" t="s">
        <v>64</v>
      </c>
    </row>
    <row r="189" spans="2:11" ht="18" thickBot="1">
      <c r="B189" s="52" t="s">
        <v>14</v>
      </c>
      <c r="C189" s="53" t="s">
        <v>51</v>
      </c>
      <c r="D189" s="53" t="s">
        <v>52</v>
      </c>
      <c r="E189" s="53" t="s">
        <v>53</v>
      </c>
      <c r="F189" s="53" t="s">
        <v>40</v>
      </c>
      <c r="G189" s="54" t="s">
        <v>2</v>
      </c>
      <c r="H189" s="54" t="s">
        <v>56</v>
      </c>
      <c r="I189" s="54" t="s">
        <v>65</v>
      </c>
      <c r="J189" s="54" t="s">
        <v>58</v>
      </c>
      <c r="K189" s="63" t="s">
        <v>67</v>
      </c>
    </row>
    <row r="190" spans="2:11" ht="18" thickTop="1">
      <c r="B190" s="48"/>
      <c r="C190" s="29"/>
      <c r="D190" s="30"/>
      <c r="E190" s="29"/>
      <c r="F190" s="81">
        <f>D190*E190</f>
        <v>0</v>
      </c>
      <c r="G190" s="31"/>
      <c r="H190" s="31"/>
      <c r="I190" s="31"/>
      <c r="J190" s="49"/>
      <c r="K190" s="82" t="str">
        <f>IF(テーブル18[[#This Row],[支出額]]=テーブル18[[#This Row],[学友会費]]+テーブル18[[#This Row],[部費・特別負担金]]+テーブル18[[#This Row],[その他収入]],"OK","NG")</f>
        <v>OK</v>
      </c>
    </row>
    <row r="191" spans="2:11">
      <c r="B191" s="68"/>
      <c r="C191" s="32"/>
      <c r="D191" s="33"/>
      <c r="E191" s="32"/>
      <c r="F191" s="81">
        <f t="shared" ref="F191:F197" si="15">D191*E191</f>
        <v>0</v>
      </c>
      <c r="G191" s="31"/>
      <c r="H191" s="31"/>
      <c r="I191" s="31"/>
      <c r="J191" s="50"/>
      <c r="K191" s="82" t="str">
        <f>IF(テーブル18[[#This Row],[支出額]]=テーブル18[[#This Row],[学友会費]]+テーブル18[[#This Row],[部費・特別負担金]]+テーブル18[[#This Row],[その他収入]],"OK","NG")</f>
        <v>OK</v>
      </c>
    </row>
    <row r="192" spans="2:11">
      <c r="B192" s="68"/>
      <c r="C192" s="32"/>
      <c r="D192" s="33"/>
      <c r="E192" s="32"/>
      <c r="F192" s="81">
        <f t="shared" si="15"/>
        <v>0</v>
      </c>
      <c r="G192" s="31"/>
      <c r="H192" s="31"/>
      <c r="I192" s="31"/>
      <c r="J192" s="50"/>
      <c r="K192" s="82" t="str">
        <f>IF(テーブル18[[#This Row],[支出額]]=テーブル18[[#This Row],[学友会費]]+テーブル18[[#This Row],[部費・特別負担金]]+テーブル18[[#This Row],[その他収入]],"OK","NG")</f>
        <v>OK</v>
      </c>
    </row>
    <row r="193" spans="2:11">
      <c r="B193" s="68"/>
      <c r="C193" s="32"/>
      <c r="D193" s="33"/>
      <c r="E193" s="32"/>
      <c r="F193" s="81">
        <f t="shared" si="15"/>
        <v>0</v>
      </c>
      <c r="G193" s="31"/>
      <c r="H193" s="31"/>
      <c r="I193" s="31"/>
      <c r="J193" s="50"/>
      <c r="K193" s="82" t="str">
        <f>IF(テーブル18[[#This Row],[支出額]]=テーブル18[[#This Row],[学友会費]]+テーブル18[[#This Row],[部費・特別負担金]]+テーブル18[[#This Row],[その他収入]],"OK","NG")</f>
        <v>OK</v>
      </c>
    </row>
    <row r="194" spans="2:11">
      <c r="B194" s="68"/>
      <c r="C194" s="32"/>
      <c r="D194" s="33"/>
      <c r="E194" s="32"/>
      <c r="F194" s="81">
        <f t="shared" si="15"/>
        <v>0</v>
      </c>
      <c r="G194" s="31"/>
      <c r="H194" s="31"/>
      <c r="I194" s="31"/>
      <c r="J194" s="50"/>
      <c r="K194" s="82" t="str">
        <f>IF(テーブル18[[#This Row],[支出額]]=テーブル18[[#This Row],[学友会費]]+テーブル18[[#This Row],[部費・特別負担金]]+テーブル18[[#This Row],[その他収入]],"OK","NG")</f>
        <v>OK</v>
      </c>
    </row>
    <row r="195" spans="2:11">
      <c r="B195" s="68"/>
      <c r="C195" s="32"/>
      <c r="D195" s="33"/>
      <c r="E195" s="32"/>
      <c r="F195" s="81">
        <f t="shared" si="15"/>
        <v>0</v>
      </c>
      <c r="G195" s="31"/>
      <c r="H195" s="31"/>
      <c r="I195" s="31"/>
      <c r="J195" s="50"/>
      <c r="K195" s="82" t="str">
        <f>IF(テーブル18[[#This Row],[支出額]]=テーブル18[[#This Row],[学友会費]]+テーブル18[[#This Row],[部費・特別負担金]]+テーブル18[[#This Row],[その他収入]],"OK","NG")</f>
        <v>OK</v>
      </c>
    </row>
    <row r="196" spans="2:11">
      <c r="B196" s="68"/>
      <c r="C196" s="32"/>
      <c r="D196" s="33"/>
      <c r="E196" s="32"/>
      <c r="F196" s="81">
        <f t="shared" si="15"/>
        <v>0</v>
      </c>
      <c r="G196" s="31"/>
      <c r="H196" s="31"/>
      <c r="I196" s="31"/>
      <c r="J196" s="50"/>
      <c r="K196" s="82" t="str">
        <f>IF(テーブル18[[#This Row],[支出額]]=テーブル18[[#This Row],[学友会費]]+テーブル18[[#This Row],[部費・特別負担金]]+テーブル18[[#This Row],[その他収入]],"OK","NG")</f>
        <v>OK</v>
      </c>
    </row>
    <row r="197" spans="2:11">
      <c r="B197" s="69"/>
      <c r="C197" s="34"/>
      <c r="D197" s="35"/>
      <c r="E197" s="34"/>
      <c r="F197" s="81">
        <f t="shared" si="15"/>
        <v>0</v>
      </c>
      <c r="G197" s="36"/>
      <c r="H197" s="36"/>
      <c r="I197" s="36"/>
      <c r="J197" s="51"/>
      <c r="K197" s="82" t="str">
        <f>IF(テーブル18[[#This Row],[支出額]]=テーブル18[[#This Row],[学友会費]]+テーブル18[[#This Row],[部費・特別負担金]]+テーブル18[[#This Row],[その他収入]],"OK","NG")</f>
        <v>OK</v>
      </c>
    </row>
    <row r="198" spans="2:11" ht="18" thickBot="1">
      <c r="B198" s="70" t="s">
        <v>43</v>
      </c>
      <c r="C198" s="71"/>
      <c r="D198" s="71"/>
      <c r="E198" s="71"/>
      <c r="F198" s="84">
        <f>SUM(テーブル18[支出額])</f>
        <v>0</v>
      </c>
      <c r="G198" s="84">
        <f>SUM(テーブル18[学友会費])</f>
        <v>0</v>
      </c>
      <c r="H198" s="84">
        <f>SUM(テーブル18[部費・特別負担金])</f>
        <v>0</v>
      </c>
      <c r="I198" s="84">
        <f>SUM(テーブル18[その他収入])</f>
        <v>0</v>
      </c>
      <c r="J198" s="72"/>
    </row>
    <row r="201" spans="2:11">
      <c r="B201" s="15" t="s">
        <v>64</v>
      </c>
    </row>
    <row r="202" spans="2:11" ht="18" thickBot="1">
      <c r="B202" s="52" t="s">
        <v>14</v>
      </c>
      <c r="C202" s="53" t="s">
        <v>51</v>
      </c>
      <c r="D202" s="53" t="s">
        <v>52</v>
      </c>
      <c r="E202" s="53" t="s">
        <v>53</v>
      </c>
      <c r="F202" s="53" t="s">
        <v>40</v>
      </c>
      <c r="G202" s="54" t="s">
        <v>2</v>
      </c>
      <c r="H202" s="54" t="s">
        <v>56</v>
      </c>
      <c r="I202" s="54" t="s">
        <v>65</v>
      </c>
      <c r="J202" s="54" t="s">
        <v>58</v>
      </c>
      <c r="K202" s="63" t="s">
        <v>67</v>
      </c>
    </row>
    <row r="203" spans="2:11" ht="18" thickTop="1">
      <c r="B203" s="48"/>
      <c r="C203" s="29"/>
      <c r="D203" s="30"/>
      <c r="E203" s="29"/>
      <c r="F203" s="81">
        <f>D203*E203</f>
        <v>0</v>
      </c>
      <c r="G203" s="31"/>
      <c r="H203" s="31"/>
      <c r="I203" s="31"/>
      <c r="J203" s="49"/>
      <c r="K203" s="82" t="str">
        <f>IF(テーブル19[[#This Row],[支出額]]=テーブル19[[#This Row],[学友会費]]+テーブル19[[#This Row],[部費・特別負担金]]+テーブル19[[#This Row],[その他収入]],"OK","NG")</f>
        <v>OK</v>
      </c>
    </row>
    <row r="204" spans="2:11">
      <c r="B204" s="68"/>
      <c r="C204" s="32"/>
      <c r="D204" s="33"/>
      <c r="E204" s="32"/>
      <c r="F204" s="81">
        <f t="shared" ref="F204:F210" si="16">D204*E204</f>
        <v>0</v>
      </c>
      <c r="G204" s="31"/>
      <c r="H204" s="31"/>
      <c r="I204" s="31"/>
      <c r="J204" s="50"/>
      <c r="K204" s="82" t="str">
        <f>IF(テーブル19[[#This Row],[支出額]]=テーブル19[[#This Row],[学友会費]]+テーブル19[[#This Row],[部費・特別負担金]]+テーブル19[[#This Row],[その他収入]],"OK","NG")</f>
        <v>OK</v>
      </c>
    </row>
    <row r="205" spans="2:11">
      <c r="B205" s="68"/>
      <c r="C205" s="32"/>
      <c r="D205" s="33"/>
      <c r="E205" s="32"/>
      <c r="F205" s="81">
        <f t="shared" si="16"/>
        <v>0</v>
      </c>
      <c r="G205" s="31"/>
      <c r="H205" s="31"/>
      <c r="I205" s="31"/>
      <c r="J205" s="50"/>
      <c r="K205" s="82" t="str">
        <f>IF(テーブル19[[#This Row],[支出額]]=テーブル19[[#This Row],[学友会費]]+テーブル19[[#This Row],[部費・特別負担金]]+テーブル19[[#This Row],[その他収入]],"OK","NG")</f>
        <v>OK</v>
      </c>
    </row>
    <row r="206" spans="2:11">
      <c r="B206" s="68"/>
      <c r="C206" s="32"/>
      <c r="D206" s="33"/>
      <c r="E206" s="32"/>
      <c r="F206" s="81">
        <f t="shared" si="16"/>
        <v>0</v>
      </c>
      <c r="G206" s="31"/>
      <c r="H206" s="31"/>
      <c r="I206" s="31"/>
      <c r="J206" s="50"/>
      <c r="K206" s="82" t="str">
        <f>IF(テーブル19[[#This Row],[支出額]]=テーブル19[[#This Row],[学友会費]]+テーブル19[[#This Row],[部費・特別負担金]]+テーブル19[[#This Row],[その他収入]],"OK","NG")</f>
        <v>OK</v>
      </c>
    </row>
    <row r="207" spans="2:11">
      <c r="B207" s="68"/>
      <c r="C207" s="32"/>
      <c r="D207" s="33"/>
      <c r="E207" s="32"/>
      <c r="F207" s="81">
        <f t="shared" si="16"/>
        <v>0</v>
      </c>
      <c r="G207" s="31"/>
      <c r="H207" s="31"/>
      <c r="I207" s="31"/>
      <c r="J207" s="50"/>
      <c r="K207" s="82" t="str">
        <f>IF(テーブル19[[#This Row],[支出額]]=テーブル19[[#This Row],[学友会費]]+テーブル19[[#This Row],[部費・特別負担金]]+テーブル19[[#This Row],[その他収入]],"OK","NG")</f>
        <v>OK</v>
      </c>
    </row>
    <row r="208" spans="2:11">
      <c r="B208" s="68"/>
      <c r="C208" s="32"/>
      <c r="D208" s="33"/>
      <c r="E208" s="32"/>
      <c r="F208" s="81">
        <f t="shared" si="16"/>
        <v>0</v>
      </c>
      <c r="G208" s="31"/>
      <c r="H208" s="31"/>
      <c r="I208" s="31"/>
      <c r="J208" s="50"/>
      <c r="K208" s="82" t="str">
        <f>IF(テーブル19[[#This Row],[支出額]]=テーブル19[[#This Row],[学友会費]]+テーブル19[[#This Row],[部費・特別負担金]]+テーブル19[[#This Row],[その他収入]],"OK","NG")</f>
        <v>OK</v>
      </c>
    </row>
    <row r="209" spans="2:11">
      <c r="B209" s="68"/>
      <c r="C209" s="32"/>
      <c r="D209" s="33"/>
      <c r="E209" s="32"/>
      <c r="F209" s="81">
        <f t="shared" si="16"/>
        <v>0</v>
      </c>
      <c r="G209" s="31"/>
      <c r="H209" s="31"/>
      <c r="I209" s="31"/>
      <c r="J209" s="50"/>
      <c r="K209" s="82" t="str">
        <f>IF(テーブル19[[#This Row],[支出額]]=テーブル19[[#This Row],[学友会費]]+テーブル19[[#This Row],[部費・特別負担金]]+テーブル19[[#This Row],[その他収入]],"OK","NG")</f>
        <v>OK</v>
      </c>
    </row>
    <row r="210" spans="2:11">
      <c r="B210" s="69"/>
      <c r="C210" s="34"/>
      <c r="D210" s="35"/>
      <c r="E210" s="34"/>
      <c r="F210" s="81">
        <f t="shared" si="16"/>
        <v>0</v>
      </c>
      <c r="G210" s="36"/>
      <c r="H210" s="36"/>
      <c r="I210" s="36"/>
      <c r="J210" s="51"/>
      <c r="K210" s="82" t="str">
        <f>IF(テーブル19[[#This Row],[支出額]]=テーブル19[[#This Row],[学友会費]]+テーブル19[[#This Row],[部費・特別負担金]]+テーブル19[[#This Row],[その他収入]],"OK","NG")</f>
        <v>OK</v>
      </c>
    </row>
    <row r="211" spans="2:11" ht="18" thickBot="1">
      <c r="B211" s="70" t="s">
        <v>43</v>
      </c>
      <c r="C211" s="71"/>
      <c r="D211" s="71"/>
      <c r="E211" s="71"/>
      <c r="F211" s="84">
        <f>SUM(テーブル19[支出額])</f>
        <v>0</v>
      </c>
      <c r="G211" s="84">
        <f>SUM(テーブル19[学友会費])</f>
        <v>0</v>
      </c>
      <c r="H211" s="84">
        <f>SUM(テーブル19[部費・特別負担金])</f>
        <v>0</v>
      </c>
      <c r="I211" s="84">
        <f>SUM(テーブル19[その他収入])</f>
        <v>0</v>
      </c>
      <c r="J211" s="72"/>
    </row>
    <row r="214" spans="2:11">
      <c r="B214" s="15" t="s">
        <v>64</v>
      </c>
    </row>
    <row r="215" spans="2:11" ht="18" thickBot="1">
      <c r="B215" s="52" t="s">
        <v>14</v>
      </c>
      <c r="C215" s="53" t="s">
        <v>51</v>
      </c>
      <c r="D215" s="53" t="s">
        <v>52</v>
      </c>
      <c r="E215" s="53" t="s">
        <v>53</v>
      </c>
      <c r="F215" s="53" t="s">
        <v>40</v>
      </c>
      <c r="G215" s="54" t="s">
        <v>2</v>
      </c>
      <c r="H215" s="54" t="s">
        <v>56</v>
      </c>
      <c r="I215" s="54" t="s">
        <v>65</v>
      </c>
      <c r="J215" s="54" t="s">
        <v>58</v>
      </c>
      <c r="K215" s="63" t="s">
        <v>67</v>
      </c>
    </row>
    <row r="216" spans="2:11" ht="18" thickTop="1">
      <c r="B216" s="48"/>
      <c r="C216" s="29"/>
      <c r="D216" s="30"/>
      <c r="E216" s="29"/>
      <c r="F216" s="81">
        <f>D216*E216</f>
        <v>0</v>
      </c>
      <c r="G216" s="31"/>
      <c r="H216" s="31"/>
      <c r="I216" s="31"/>
      <c r="J216" s="49"/>
      <c r="K216" s="82" t="str">
        <f>IF(テーブル20[[#This Row],[支出額]]=テーブル20[[#This Row],[学友会費]]+テーブル20[[#This Row],[部費・特別負担金]]+テーブル20[[#This Row],[その他収入]],"OK","NG")</f>
        <v>OK</v>
      </c>
    </row>
    <row r="217" spans="2:11">
      <c r="B217" s="68"/>
      <c r="C217" s="32"/>
      <c r="D217" s="33"/>
      <c r="E217" s="32"/>
      <c r="F217" s="81">
        <f t="shared" ref="F217:F223" si="17">D217*E217</f>
        <v>0</v>
      </c>
      <c r="G217" s="31"/>
      <c r="H217" s="31"/>
      <c r="I217" s="31"/>
      <c r="J217" s="50"/>
      <c r="K217" s="82" t="str">
        <f>IF(テーブル20[[#This Row],[支出額]]=テーブル20[[#This Row],[学友会費]]+テーブル20[[#This Row],[部費・特別負担金]]+テーブル20[[#This Row],[その他収入]],"OK","NG")</f>
        <v>OK</v>
      </c>
    </row>
    <row r="218" spans="2:11">
      <c r="B218" s="68"/>
      <c r="C218" s="32"/>
      <c r="D218" s="33"/>
      <c r="E218" s="32"/>
      <c r="F218" s="81">
        <f t="shared" si="17"/>
        <v>0</v>
      </c>
      <c r="G218" s="31"/>
      <c r="H218" s="31"/>
      <c r="I218" s="31"/>
      <c r="J218" s="50"/>
      <c r="K218" s="82" t="str">
        <f>IF(テーブル20[[#This Row],[支出額]]=テーブル20[[#This Row],[学友会費]]+テーブル20[[#This Row],[部費・特別負担金]]+テーブル20[[#This Row],[その他収入]],"OK","NG")</f>
        <v>OK</v>
      </c>
    </row>
    <row r="219" spans="2:11">
      <c r="B219" s="68"/>
      <c r="C219" s="32"/>
      <c r="D219" s="33"/>
      <c r="E219" s="32"/>
      <c r="F219" s="81">
        <f t="shared" si="17"/>
        <v>0</v>
      </c>
      <c r="G219" s="31"/>
      <c r="H219" s="31"/>
      <c r="I219" s="31"/>
      <c r="J219" s="50"/>
      <c r="K219" s="82" t="str">
        <f>IF(テーブル20[[#This Row],[支出額]]=テーブル20[[#This Row],[学友会費]]+テーブル20[[#This Row],[部費・特別負担金]]+テーブル20[[#This Row],[その他収入]],"OK","NG")</f>
        <v>OK</v>
      </c>
    </row>
    <row r="220" spans="2:11">
      <c r="B220" s="68"/>
      <c r="C220" s="32"/>
      <c r="D220" s="33"/>
      <c r="E220" s="32"/>
      <c r="F220" s="81">
        <f t="shared" si="17"/>
        <v>0</v>
      </c>
      <c r="G220" s="31"/>
      <c r="H220" s="31"/>
      <c r="I220" s="31"/>
      <c r="J220" s="50"/>
      <c r="K220" s="82" t="str">
        <f>IF(テーブル20[[#This Row],[支出額]]=テーブル20[[#This Row],[学友会費]]+テーブル20[[#This Row],[部費・特別負担金]]+テーブル20[[#This Row],[その他収入]],"OK","NG")</f>
        <v>OK</v>
      </c>
    </row>
    <row r="221" spans="2:11">
      <c r="B221" s="68"/>
      <c r="C221" s="32"/>
      <c r="D221" s="33"/>
      <c r="E221" s="32"/>
      <c r="F221" s="81">
        <f t="shared" si="17"/>
        <v>0</v>
      </c>
      <c r="G221" s="31"/>
      <c r="H221" s="31"/>
      <c r="I221" s="31"/>
      <c r="J221" s="50"/>
      <c r="K221" s="82" t="str">
        <f>IF(テーブル20[[#This Row],[支出額]]=テーブル20[[#This Row],[学友会費]]+テーブル20[[#This Row],[部費・特別負担金]]+テーブル20[[#This Row],[その他収入]],"OK","NG")</f>
        <v>OK</v>
      </c>
    </row>
    <row r="222" spans="2:11">
      <c r="B222" s="68"/>
      <c r="C222" s="32"/>
      <c r="D222" s="33"/>
      <c r="E222" s="32"/>
      <c r="F222" s="81">
        <f t="shared" si="17"/>
        <v>0</v>
      </c>
      <c r="G222" s="31"/>
      <c r="H222" s="31"/>
      <c r="I222" s="31"/>
      <c r="J222" s="50"/>
      <c r="K222" s="82" t="str">
        <f>IF(テーブル20[[#This Row],[支出額]]=テーブル20[[#This Row],[学友会費]]+テーブル20[[#This Row],[部費・特別負担金]]+テーブル20[[#This Row],[その他収入]],"OK","NG")</f>
        <v>OK</v>
      </c>
    </row>
    <row r="223" spans="2:11">
      <c r="B223" s="69"/>
      <c r="C223" s="34"/>
      <c r="D223" s="35"/>
      <c r="E223" s="34"/>
      <c r="F223" s="81">
        <f t="shared" si="17"/>
        <v>0</v>
      </c>
      <c r="G223" s="36"/>
      <c r="H223" s="36"/>
      <c r="I223" s="36"/>
      <c r="J223" s="51"/>
      <c r="K223" s="82" t="str">
        <f>IF(テーブル20[[#This Row],[支出額]]=テーブル20[[#This Row],[学友会費]]+テーブル20[[#This Row],[部費・特別負担金]]+テーブル20[[#This Row],[その他収入]],"OK","NG")</f>
        <v>OK</v>
      </c>
    </row>
    <row r="224" spans="2:11" ht="18" thickBot="1">
      <c r="B224" s="70" t="s">
        <v>43</v>
      </c>
      <c r="C224" s="71"/>
      <c r="D224" s="71"/>
      <c r="E224" s="71"/>
      <c r="F224" s="84">
        <f>SUM(テーブル20[支出額])</f>
        <v>0</v>
      </c>
      <c r="G224" s="84">
        <f>SUM(テーブル20[学友会費])</f>
        <v>0</v>
      </c>
      <c r="H224" s="84">
        <f>SUM(テーブル20[部費・特別負担金])</f>
        <v>0</v>
      </c>
      <c r="I224" s="84">
        <f>SUM(テーブル20[その他収入])</f>
        <v>0</v>
      </c>
      <c r="J224" s="72"/>
    </row>
    <row r="227" spans="2:11">
      <c r="B227" s="15" t="s">
        <v>64</v>
      </c>
    </row>
    <row r="228" spans="2:11" ht="18" thickBot="1">
      <c r="B228" s="52" t="s">
        <v>14</v>
      </c>
      <c r="C228" s="53" t="s">
        <v>51</v>
      </c>
      <c r="D228" s="53" t="s">
        <v>52</v>
      </c>
      <c r="E228" s="53" t="s">
        <v>53</v>
      </c>
      <c r="F228" s="53" t="s">
        <v>40</v>
      </c>
      <c r="G228" s="54" t="s">
        <v>2</v>
      </c>
      <c r="H228" s="54" t="s">
        <v>56</v>
      </c>
      <c r="I228" s="54" t="s">
        <v>65</v>
      </c>
      <c r="J228" s="54" t="s">
        <v>58</v>
      </c>
      <c r="K228" s="63" t="s">
        <v>66</v>
      </c>
    </row>
    <row r="229" spans="2:11" ht="18" thickTop="1">
      <c r="B229" s="48"/>
      <c r="C229" s="29"/>
      <c r="D229" s="30"/>
      <c r="E229" s="29"/>
      <c r="F229" s="81">
        <f>D229*E229</f>
        <v>0</v>
      </c>
      <c r="G229" s="31"/>
      <c r="H229" s="31"/>
      <c r="I229" s="31"/>
      <c r="J229" s="49"/>
      <c r="K229" s="82" t="str">
        <f>IF(テーブル21[[#This Row],[支出額]]=テーブル21[[#This Row],[学友会費]]+テーブル21[[#This Row],[部費・特別負担金]]+テーブル21[[#This Row],[その他収入]],"OK","NG")</f>
        <v>OK</v>
      </c>
    </row>
    <row r="230" spans="2:11">
      <c r="B230" s="68"/>
      <c r="C230" s="32"/>
      <c r="D230" s="33"/>
      <c r="E230" s="32"/>
      <c r="F230" s="81">
        <f t="shared" ref="F230:F236" si="18">D230*E230</f>
        <v>0</v>
      </c>
      <c r="G230" s="31"/>
      <c r="H230" s="31"/>
      <c r="I230" s="31"/>
      <c r="J230" s="50"/>
      <c r="K230" s="82" t="str">
        <f>IF(テーブル21[[#This Row],[支出額]]=テーブル21[[#This Row],[学友会費]]+テーブル21[[#This Row],[部費・特別負担金]]+テーブル21[[#This Row],[その他収入]],"OK","NG")</f>
        <v>OK</v>
      </c>
    </row>
    <row r="231" spans="2:11">
      <c r="B231" s="68"/>
      <c r="C231" s="32"/>
      <c r="D231" s="33"/>
      <c r="E231" s="32"/>
      <c r="F231" s="81">
        <f t="shared" si="18"/>
        <v>0</v>
      </c>
      <c r="G231" s="31"/>
      <c r="H231" s="31"/>
      <c r="I231" s="31"/>
      <c r="J231" s="50"/>
      <c r="K231" s="82" t="str">
        <f>IF(テーブル21[[#This Row],[支出額]]=テーブル21[[#This Row],[学友会費]]+テーブル21[[#This Row],[部費・特別負担金]]+テーブル21[[#This Row],[その他収入]],"OK","NG")</f>
        <v>OK</v>
      </c>
    </row>
    <row r="232" spans="2:11">
      <c r="B232" s="68"/>
      <c r="C232" s="32"/>
      <c r="D232" s="33"/>
      <c r="E232" s="32"/>
      <c r="F232" s="81">
        <f t="shared" si="18"/>
        <v>0</v>
      </c>
      <c r="G232" s="31"/>
      <c r="H232" s="31"/>
      <c r="I232" s="31"/>
      <c r="J232" s="50"/>
      <c r="K232" s="82" t="str">
        <f>IF(テーブル21[[#This Row],[支出額]]=テーブル21[[#This Row],[学友会費]]+テーブル21[[#This Row],[部費・特別負担金]]+テーブル21[[#This Row],[その他収入]],"OK","NG")</f>
        <v>OK</v>
      </c>
    </row>
    <row r="233" spans="2:11">
      <c r="B233" s="68"/>
      <c r="C233" s="32"/>
      <c r="D233" s="33"/>
      <c r="E233" s="32"/>
      <c r="F233" s="81">
        <f t="shared" si="18"/>
        <v>0</v>
      </c>
      <c r="G233" s="31"/>
      <c r="H233" s="31"/>
      <c r="I233" s="31"/>
      <c r="J233" s="50"/>
      <c r="K233" s="82" t="str">
        <f>IF(テーブル21[[#This Row],[支出額]]=テーブル21[[#This Row],[学友会費]]+テーブル21[[#This Row],[部費・特別負担金]]+テーブル21[[#This Row],[その他収入]],"OK","NG")</f>
        <v>OK</v>
      </c>
    </row>
    <row r="234" spans="2:11">
      <c r="B234" s="68"/>
      <c r="C234" s="32"/>
      <c r="D234" s="33"/>
      <c r="E234" s="32"/>
      <c r="F234" s="81">
        <f t="shared" si="18"/>
        <v>0</v>
      </c>
      <c r="G234" s="31"/>
      <c r="H234" s="31"/>
      <c r="I234" s="31"/>
      <c r="J234" s="50"/>
      <c r="K234" s="82" t="str">
        <f>IF(テーブル21[[#This Row],[支出額]]=テーブル21[[#This Row],[学友会費]]+テーブル21[[#This Row],[部費・特別負担金]]+テーブル21[[#This Row],[その他収入]],"OK","NG")</f>
        <v>OK</v>
      </c>
    </row>
    <row r="235" spans="2:11">
      <c r="B235" s="68"/>
      <c r="C235" s="32"/>
      <c r="D235" s="33"/>
      <c r="E235" s="32"/>
      <c r="F235" s="81">
        <f t="shared" si="18"/>
        <v>0</v>
      </c>
      <c r="G235" s="31"/>
      <c r="H235" s="31"/>
      <c r="I235" s="31"/>
      <c r="J235" s="50"/>
      <c r="K235" s="82" t="str">
        <f>IF(テーブル21[[#This Row],[支出額]]=テーブル21[[#This Row],[学友会費]]+テーブル21[[#This Row],[部費・特別負担金]]+テーブル21[[#This Row],[その他収入]],"OK","NG")</f>
        <v>OK</v>
      </c>
    </row>
    <row r="236" spans="2:11">
      <c r="B236" s="69"/>
      <c r="C236" s="34"/>
      <c r="D236" s="35"/>
      <c r="E236" s="34"/>
      <c r="F236" s="81">
        <f t="shared" si="18"/>
        <v>0</v>
      </c>
      <c r="G236" s="36"/>
      <c r="H236" s="36"/>
      <c r="I236" s="36"/>
      <c r="J236" s="51"/>
      <c r="K236" s="82" t="str">
        <f>IF(テーブル21[[#This Row],[支出額]]=テーブル21[[#This Row],[学友会費]]+テーブル21[[#This Row],[部費・特別負担金]]+テーブル21[[#This Row],[その他収入]],"OK","NG")</f>
        <v>OK</v>
      </c>
    </row>
    <row r="237" spans="2:11" ht="18" thickBot="1">
      <c r="B237" s="70" t="s">
        <v>43</v>
      </c>
      <c r="C237" s="71"/>
      <c r="D237" s="71"/>
      <c r="E237" s="71"/>
      <c r="F237" s="84">
        <f>SUM(テーブル21[支出額])</f>
        <v>0</v>
      </c>
      <c r="G237" s="84">
        <f>SUM(テーブル21[学友会費])</f>
        <v>0</v>
      </c>
      <c r="H237" s="84">
        <f>SUM(テーブル21[部費・特別負担金])</f>
        <v>0</v>
      </c>
      <c r="I237" s="84">
        <f>SUM(テーブル21[その他収入])</f>
        <v>0</v>
      </c>
      <c r="J237" s="72"/>
    </row>
    <row r="240" spans="2:11">
      <c r="B240" s="15" t="s">
        <v>64</v>
      </c>
    </row>
    <row r="241" spans="2:11" ht="18" thickBot="1">
      <c r="B241" s="52" t="s">
        <v>14</v>
      </c>
      <c r="C241" s="53" t="s">
        <v>51</v>
      </c>
      <c r="D241" s="53" t="s">
        <v>52</v>
      </c>
      <c r="E241" s="53" t="s">
        <v>53</v>
      </c>
      <c r="F241" s="53" t="s">
        <v>40</v>
      </c>
      <c r="G241" s="54" t="s">
        <v>2</v>
      </c>
      <c r="H241" s="54" t="s">
        <v>56</v>
      </c>
      <c r="I241" s="54" t="s">
        <v>65</v>
      </c>
      <c r="J241" s="54" t="s">
        <v>58</v>
      </c>
      <c r="K241" s="63" t="s">
        <v>67</v>
      </c>
    </row>
    <row r="242" spans="2:11" ht="18" thickTop="1">
      <c r="B242" s="48"/>
      <c r="C242" s="29"/>
      <c r="D242" s="30"/>
      <c r="E242" s="29"/>
      <c r="F242" s="81">
        <f>D242*E242</f>
        <v>0</v>
      </c>
      <c r="G242" s="31"/>
      <c r="H242" s="31"/>
      <c r="I242" s="31"/>
      <c r="J242" s="49"/>
      <c r="K242" s="82" t="str">
        <f>IF(テーブル22[[#This Row],[支出額]]=テーブル22[[#This Row],[学友会費]]+テーブル22[[#This Row],[部費・特別負担金]]+テーブル22[[#This Row],[その他収入]],"OK","NG")</f>
        <v>OK</v>
      </c>
    </row>
    <row r="243" spans="2:11">
      <c r="B243" s="68"/>
      <c r="C243" s="32"/>
      <c r="D243" s="33"/>
      <c r="E243" s="32"/>
      <c r="F243" s="81">
        <f t="shared" ref="F243:F249" si="19">D243*E243</f>
        <v>0</v>
      </c>
      <c r="G243" s="31"/>
      <c r="H243" s="31"/>
      <c r="I243" s="31"/>
      <c r="J243" s="50"/>
      <c r="K243" s="82" t="str">
        <f>IF(テーブル22[[#This Row],[支出額]]=テーブル22[[#This Row],[学友会費]]+テーブル22[[#This Row],[部費・特別負担金]]+テーブル22[[#This Row],[その他収入]],"OK","NG")</f>
        <v>OK</v>
      </c>
    </row>
    <row r="244" spans="2:11">
      <c r="B244" s="68"/>
      <c r="C244" s="32"/>
      <c r="D244" s="33"/>
      <c r="E244" s="32"/>
      <c r="F244" s="81">
        <f t="shared" si="19"/>
        <v>0</v>
      </c>
      <c r="G244" s="31"/>
      <c r="H244" s="31"/>
      <c r="I244" s="31"/>
      <c r="J244" s="50"/>
      <c r="K244" s="82" t="str">
        <f>IF(テーブル22[[#This Row],[支出額]]=テーブル22[[#This Row],[学友会費]]+テーブル22[[#This Row],[部費・特別負担金]]+テーブル22[[#This Row],[その他収入]],"OK","NG")</f>
        <v>OK</v>
      </c>
    </row>
    <row r="245" spans="2:11">
      <c r="B245" s="68"/>
      <c r="C245" s="32"/>
      <c r="D245" s="33"/>
      <c r="E245" s="32"/>
      <c r="F245" s="81">
        <f t="shared" si="19"/>
        <v>0</v>
      </c>
      <c r="G245" s="31"/>
      <c r="H245" s="31"/>
      <c r="I245" s="31"/>
      <c r="J245" s="50"/>
      <c r="K245" s="82" t="str">
        <f>IF(テーブル22[[#This Row],[支出額]]=テーブル22[[#This Row],[学友会費]]+テーブル22[[#This Row],[部費・特別負担金]]+テーブル22[[#This Row],[その他収入]],"OK","NG")</f>
        <v>OK</v>
      </c>
    </row>
    <row r="246" spans="2:11">
      <c r="B246" s="68"/>
      <c r="C246" s="32"/>
      <c r="D246" s="33"/>
      <c r="E246" s="32"/>
      <c r="F246" s="81">
        <f t="shared" si="19"/>
        <v>0</v>
      </c>
      <c r="G246" s="31"/>
      <c r="H246" s="31"/>
      <c r="I246" s="31"/>
      <c r="J246" s="50"/>
      <c r="K246" s="82" t="str">
        <f>IF(テーブル22[[#This Row],[支出額]]=テーブル22[[#This Row],[学友会費]]+テーブル22[[#This Row],[部費・特別負担金]]+テーブル22[[#This Row],[その他収入]],"OK","NG")</f>
        <v>OK</v>
      </c>
    </row>
    <row r="247" spans="2:11">
      <c r="B247" s="68"/>
      <c r="C247" s="32"/>
      <c r="D247" s="33"/>
      <c r="E247" s="32"/>
      <c r="F247" s="81">
        <f t="shared" si="19"/>
        <v>0</v>
      </c>
      <c r="G247" s="31"/>
      <c r="H247" s="31"/>
      <c r="I247" s="31"/>
      <c r="J247" s="50"/>
      <c r="K247" s="82" t="str">
        <f>IF(テーブル22[[#This Row],[支出額]]=テーブル22[[#This Row],[学友会費]]+テーブル22[[#This Row],[部費・特別負担金]]+テーブル22[[#This Row],[その他収入]],"OK","NG")</f>
        <v>OK</v>
      </c>
    </row>
    <row r="248" spans="2:11">
      <c r="B248" s="68"/>
      <c r="C248" s="32"/>
      <c r="D248" s="33"/>
      <c r="E248" s="32"/>
      <c r="F248" s="81">
        <f t="shared" si="19"/>
        <v>0</v>
      </c>
      <c r="G248" s="31"/>
      <c r="H248" s="31"/>
      <c r="I248" s="31"/>
      <c r="J248" s="50"/>
      <c r="K248" s="82" t="str">
        <f>IF(テーブル22[[#This Row],[支出額]]=テーブル22[[#This Row],[学友会費]]+テーブル22[[#This Row],[部費・特別負担金]]+テーブル22[[#This Row],[その他収入]],"OK","NG")</f>
        <v>OK</v>
      </c>
    </row>
    <row r="249" spans="2:11">
      <c r="B249" s="69"/>
      <c r="C249" s="34"/>
      <c r="D249" s="35"/>
      <c r="E249" s="34"/>
      <c r="F249" s="81">
        <f t="shared" si="19"/>
        <v>0</v>
      </c>
      <c r="G249" s="36"/>
      <c r="H249" s="36"/>
      <c r="I249" s="36"/>
      <c r="J249" s="51"/>
      <c r="K249" s="82" t="str">
        <f>IF(テーブル22[[#This Row],[支出額]]=テーブル22[[#This Row],[学友会費]]+テーブル22[[#This Row],[部費・特別負担金]]+テーブル22[[#This Row],[その他収入]],"OK","NG")</f>
        <v>OK</v>
      </c>
    </row>
    <row r="250" spans="2:11" ht="18" thickBot="1">
      <c r="B250" s="70" t="s">
        <v>43</v>
      </c>
      <c r="C250" s="71"/>
      <c r="D250" s="71"/>
      <c r="E250" s="71"/>
      <c r="F250" s="84">
        <f>SUM(テーブル22[支出額])</f>
        <v>0</v>
      </c>
      <c r="G250" s="84">
        <f>SUM(テーブル22[学友会費])</f>
        <v>0</v>
      </c>
      <c r="H250" s="84">
        <f>SUM(テーブル22[部費・特別負担金])</f>
        <v>0</v>
      </c>
      <c r="I250" s="84">
        <f>SUM(テーブル22[その他収入])</f>
        <v>0</v>
      </c>
      <c r="J250" s="72"/>
    </row>
    <row r="253" spans="2:11">
      <c r="B253" s="15" t="s">
        <v>64</v>
      </c>
    </row>
    <row r="254" spans="2:11" ht="18" thickBot="1">
      <c r="B254" s="52" t="s">
        <v>14</v>
      </c>
      <c r="C254" s="53" t="s">
        <v>51</v>
      </c>
      <c r="D254" s="53" t="s">
        <v>52</v>
      </c>
      <c r="E254" s="53" t="s">
        <v>53</v>
      </c>
      <c r="F254" s="53" t="s">
        <v>40</v>
      </c>
      <c r="G254" s="54" t="s">
        <v>2</v>
      </c>
      <c r="H254" s="54" t="s">
        <v>56</v>
      </c>
      <c r="I254" s="54" t="s">
        <v>65</v>
      </c>
      <c r="J254" s="54" t="s">
        <v>58</v>
      </c>
      <c r="K254" s="63" t="s">
        <v>66</v>
      </c>
    </row>
    <row r="255" spans="2:11" ht="18" thickTop="1">
      <c r="B255" s="48"/>
      <c r="C255" s="29"/>
      <c r="D255" s="30"/>
      <c r="E255" s="29"/>
      <c r="F255" s="81">
        <f>D255*E255</f>
        <v>0</v>
      </c>
      <c r="G255" s="31"/>
      <c r="H255" s="31"/>
      <c r="I255" s="31"/>
      <c r="J255" s="49"/>
      <c r="K255" s="82" t="str">
        <f>IF(テーブル23[[#This Row],[支出額]]=テーブル23[[#This Row],[学友会費]]+テーブル23[[#This Row],[部費・特別負担金]]+テーブル23[[#This Row],[その他収入]],"OK","NG")</f>
        <v>OK</v>
      </c>
    </row>
    <row r="256" spans="2:11">
      <c r="B256" s="68"/>
      <c r="C256" s="32"/>
      <c r="D256" s="33"/>
      <c r="E256" s="32"/>
      <c r="F256" s="81">
        <f t="shared" ref="F256:F262" si="20">D256*E256</f>
        <v>0</v>
      </c>
      <c r="G256" s="31"/>
      <c r="H256" s="31"/>
      <c r="I256" s="31"/>
      <c r="J256" s="50"/>
      <c r="K256" s="82" t="str">
        <f>IF(テーブル23[[#This Row],[支出額]]=テーブル23[[#This Row],[学友会費]]+テーブル23[[#This Row],[部費・特別負担金]]+テーブル23[[#This Row],[その他収入]],"OK","NG")</f>
        <v>OK</v>
      </c>
    </row>
    <row r="257" spans="2:11">
      <c r="B257" s="68"/>
      <c r="C257" s="32"/>
      <c r="D257" s="33"/>
      <c r="E257" s="32"/>
      <c r="F257" s="81">
        <f t="shared" si="20"/>
        <v>0</v>
      </c>
      <c r="G257" s="31"/>
      <c r="H257" s="31"/>
      <c r="I257" s="31"/>
      <c r="J257" s="50"/>
      <c r="K257" s="82" t="str">
        <f>IF(テーブル23[[#This Row],[支出額]]=テーブル23[[#This Row],[学友会費]]+テーブル23[[#This Row],[部費・特別負担金]]+テーブル23[[#This Row],[その他収入]],"OK","NG")</f>
        <v>OK</v>
      </c>
    </row>
    <row r="258" spans="2:11">
      <c r="B258" s="68"/>
      <c r="C258" s="32"/>
      <c r="D258" s="33"/>
      <c r="E258" s="32"/>
      <c r="F258" s="81">
        <f t="shared" si="20"/>
        <v>0</v>
      </c>
      <c r="G258" s="31"/>
      <c r="H258" s="31"/>
      <c r="I258" s="31"/>
      <c r="J258" s="50"/>
      <c r="K258" s="82" t="str">
        <f>IF(テーブル23[[#This Row],[支出額]]=テーブル23[[#This Row],[学友会費]]+テーブル23[[#This Row],[部費・特別負担金]]+テーブル23[[#This Row],[その他収入]],"OK","NG")</f>
        <v>OK</v>
      </c>
    </row>
    <row r="259" spans="2:11">
      <c r="B259" s="68"/>
      <c r="C259" s="32"/>
      <c r="D259" s="33"/>
      <c r="E259" s="32"/>
      <c r="F259" s="81">
        <f t="shared" si="20"/>
        <v>0</v>
      </c>
      <c r="G259" s="31"/>
      <c r="H259" s="31"/>
      <c r="I259" s="31"/>
      <c r="J259" s="50"/>
      <c r="K259" s="82" t="str">
        <f>IF(テーブル23[[#This Row],[支出額]]=テーブル23[[#This Row],[学友会費]]+テーブル23[[#This Row],[部費・特別負担金]]+テーブル23[[#This Row],[その他収入]],"OK","NG")</f>
        <v>OK</v>
      </c>
    </row>
    <row r="260" spans="2:11">
      <c r="B260" s="68"/>
      <c r="C260" s="32"/>
      <c r="D260" s="33"/>
      <c r="E260" s="32"/>
      <c r="F260" s="81">
        <f t="shared" si="20"/>
        <v>0</v>
      </c>
      <c r="G260" s="31"/>
      <c r="H260" s="31"/>
      <c r="I260" s="31"/>
      <c r="J260" s="50"/>
      <c r="K260" s="82" t="str">
        <f>IF(テーブル23[[#This Row],[支出額]]=テーブル23[[#This Row],[学友会費]]+テーブル23[[#This Row],[部費・特別負担金]]+テーブル23[[#This Row],[その他収入]],"OK","NG")</f>
        <v>OK</v>
      </c>
    </row>
    <row r="261" spans="2:11">
      <c r="B261" s="68"/>
      <c r="C261" s="32"/>
      <c r="D261" s="33"/>
      <c r="E261" s="32"/>
      <c r="F261" s="81">
        <f t="shared" si="20"/>
        <v>0</v>
      </c>
      <c r="G261" s="31"/>
      <c r="H261" s="31"/>
      <c r="I261" s="31"/>
      <c r="J261" s="50"/>
      <c r="K261" s="82" t="str">
        <f>IF(テーブル23[[#This Row],[支出額]]=テーブル23[[#This Row],[学友会費]]+テーブル23[[#This Row],[部費・特別負担金]]+テーブル23[[#This Row],[その他収入]],"OK","NG")</f>
        <v>OK</v>
      </c>
    </row>
    <row r="262" spans="2:11">
      <c r="B262" s="69"/>
      <c r="C262" s="34"/>
      <c r="D262" s="35"/>
      <c r="E262" s="34"/>
      <c r="F262" s="81">
        <f t="shared" si="20"/>
        <v>0</v>
      </c>
      <c r="G262" s="36"/>
      <c r="H262" s="36"/>
      <c r="I262" s="36"/>
      <c r="J262" s="51"/>
      <c r="K262" s="82" t="str">
        <f>IF(テーブル23[[#This Row],[支出額]]=テーブル23[[#This Row],[学友会費]]+テーブル23[[#This Row],[部費・特別負担金]]+テーブル23[[#This Row],[その他収入]],"OK","NG")</f>
        <v>OK</v>
      </c>
    </row>
    <row r="263" spans="2:11" ht="18" thickBot="1">
      <c r="B263" s="70" t="s">
        <v>43</v>
      </c>
      <c r="C263" s="71"/>
      <c r="D263" s="71"/>
      <c r="E263" s="71"/>
      <c r="F263" s="84">
        <f>SUM(テーブル23[支出額])</f>
        <v>0</v>
      </c>
      <c r="G263" s="84">
        <f>SUM(テーブル23[学友会費])</f>
        <v>0</v>
      </c>
      <c r="H263" s="84">
        <f>SUM(テーブル23[部費・特別負担金])</f>
        <v>0</v>
      </c>
      <c r="I263" s="84">
        <f>SUM(テーブル23[その他収入])</f>
        <v>0</v>
      </c>
      <c r="J263" s="72"/>
    </row>
    <row r="266" spans="2:11">
      <c r="B266" s="15" t="s">
        <v>64</v>
      </c>
    </row>
    <row r="267" spans="2:11" ht="18" thickBot="1">
      <c r="B267" s="52" t="s">
        <v>14</v>
      </c>
      <c r="C267" s="53" t="s">
        <v>51</v>
      </c>
      <c r="D267" s="53" t="s">
        <v>52</v>
      </c>
      <c r="E267" s="53" t="s">
        <v>53</v>
      </c>
      <c r="F267" s="53" t="s">
        <v>40</v>
      </c>
      <c r="G267" s="54" t="s">
        <v>2</v>
      </c>
      <c r="H267" s="54" t="s">
        <v>56</v>
      </c>
      <c r="I267" s="54" t="s">
        <v>65</v>
      </c>
      <c r="J267" s="54" t="s">
        <v>58</v>
      </c>
      <c r="K267" s="63" t="s">
        <v>66</v>
      </c>
    </row>
    <row r="268" spans="2:11" ht="18" thickTop="1">
      <c r="B268" s="48"/>
      <c r="C268" s="29"/>
      <c r="D268" s="30"/>
      <c r="E268" s="29"/>
      <c r="F268" s="81">
        <f>D268*E268</f>
        <v>0</v>
      </c>
      <c r="G268" s="31"/>
      <c r="H268" s="31"/>
      <c r="I268" s="31"/>
      <c r="J268" s="49"/>
      <c r="K268" s="82" t="str">
        <f>IF(テーブル24[[#This Row],[支出額]]=テーブル24[[#This Row],[学友会費]]+テーブル24[[#This Row],[部費・特別負担金]]+テーブル24[[#This Row],[その他収入]],"OK","NG")</f>
        <v>OK</v>
      </c>
    </row>
    <row r="269" spans="2:11">
      <c r="B269" s="68"/>
      <c r="C269" s="32"/>
      <c r="D269" s="33"/>
      <c r="E269" s="32"/>
      <c r="F269" s="81">
        <f t="shared" ref="F269:F275" si="21">D269*E269</f>
        <v>0</v>
      </c>
      <c r="G269" s="31"/>
      <c r="H269" s="31"/>
      <c r="I269" s="31"/>
      <c r="J269" s="50"/>
      <c r="K269" s="82" t="str">
        <f>IF(テーブル24[[#This Row],[支出額]]=テーブル24[[#This Row],[学友会費]]+テーブル24[[#This Row],[部費・特別負担金]]+テーブル24[[#This Row],[その他収入]],"OK","NG")</f>
        <v>OK</v>
      </c>
    </row>
    <row r="270" spans="2:11">
      <c r="B270" s="68"/>
      <c r="C270" s="32"/>
      <c r="D270" s="33"/>
      <c r="E270" s="32"/>
      <c r="F270" s="81">
        <f t="shared" si="21"/>
        <v>0</v>
      </c>
      <c r="G270" s="31"/>
      <c r="H270" s="31"/>
      <c r="I270" s="31"/>
      <c r="J270" s="50"/>
      <c r="K270" s="82" t="str">
        <f>IF(テーブル24[[#This Row],[支出額]]=テーブル24[[#This Row],[学友会費]]+テーブル24[[#This Row],[部費・特別負担金]]+テーブル24[[#This Row],[その他収入]],"OK","NG")</f>
        <v>OK</v>
      </c>
    </row>
    <row r="271" spans="2:11">
      <c r="B271" s="68"/>
      <c r="C271" s="32"/>
      <c r="D271" s="33"/>
      <c r="E271" s="32"/>
      <c r="F271" s="81">
        <f t="shared" si="21"/>
        <v>0</v>
      </c>
      <c r="G271" s="31"/>
      <c r="H271" s="31"/>
      <c r="I271" s="31"/>
      <c r="J271" s="50"/>
      <c r="K271" s="82" t="str">
        <f>IF(テーブル24[[#This Row],[支出額]]=テーブル24[[#This Row],[学友会費]]+テーブル24[[#This Row],[部費・特別負担金]]+テーブル24[[#This Row],[その他収入]],"OK","NG")</f>
        <v>OK</v>
      </c>
    </row>
    <row r="272" spans="2:11">
      <c r="B272" s="68"/>
      <c r="C272" s="32"/>
      <c r="D272" s="33"/>
      <c r="E272" s="32"/>
      <c r="F272" s="81">
        <f t="shared" si="21"/>
        <v>0</v>
      </c>
      <c r="G272" s="31"/>
      <c r="H272" s="31"/>
      <c r="I272" s="31"/>
      <c r="J272" s="50"/>
      <c r="K272" s="82" t="str">
        <f>IF(テーブル24[[#This Row],[支出額]]=テーブル24[[#This Row],[学友会費]]+テーブル24[[#This Row],[部費・特別負担金]]+テーブル24[[#This Row],[その他収入]],"OK","NG")</f>
        <v>OK</v>
      </c>
    </row>
    <row r="273" spans="2:11">
      <c r="B273" s="68"/>
      <c r="C273" s="32"/>
      <c r="D273" s="33"/>
      <c r="E273" s="32"/>
      <c r="F273" s="81">
        <f t="shared" si="21"/>
        <v>0</v>
      </c>
      <c r="G273" s="31"/>
      <c r="H273" s="31"/>
      <c r="I273" s="31"/>
      <c r="J273" s="50"/>
      <c r="K273" s="82" t="str">
        <f>IF(テーブル24[[#This Row],[支出額]]=テーブル24[[#This Row],[学友会費]]+テーブル24[[#This Row],[部費・特別負担金]]+テーブル24[[#This Row],[その他収入]],"OK","NG")</f>
        <v>OK</v>
      </c>
    </row>
    <row r="274" spans="2:11">
      <c r="B274" s="68"/>
      <c r="C274" s="32"/>
      <c r="D274" s="33"/>
      <c r="E274" s="32"/>
      <c r="F274" s="81">
        <f t="shared" si="21"/>
        <v>0</v>
      </c>
      <c r="G274" s="31"/>
      <c r="H274" s="31"/>
      <c r="I274" s="31"/>
      <c r="J274" s="50"/>
      <c r="K274" s="82" t="str">
        <f>IF(テーブル24[[#This Row],[支出額]]=テーブル24[[#This Row],[学友会費]]+テーブル24[[#This Row],[部費・特別負担金]]+テーブル24[[#This Row],[その他収入]],"OK","NG")</f>
        <v>OK</v>
      </c>
    </row>
    <row r="275" spans="2:11">
      <c r="B275" s="69"/>
      <c r="C275" s="34"/>
      <c r="D275" s="35"/>
      <c r="E275" s="34"/>
      <c r="F275" s="81">
        <f t="shared" si="21"/>
        <v>0</v>
      </c>
      <c r="G275" s="36"/>
      <c r="H275" s="36"/>
      <c r="I275" s="36"/>
      <c r="J275" s="51"/>
      <c r="K275" s="82" t="str">
        <f>IF(テーブル24[[#This Row],[支出額]]=テーブル24[[#This Row],[学友会費]]+テーブル24[[#This Row],[部費・特別負担金]]+テーブル24[[#This Row],[その他収入]],"OK","NG")</f>
        <v>OK</v>
      </c>
    </row>
    <row r="276" spans="2:11" ht="18" thickBot="1">
      <c r="B276" s="70" t="s">
        <v>43</v>
      </c>
      <c r="C276" s="71"/>
      <c r="D276" s="71"/>
      <c r="E276" s="71"/>
      <c r="F276" s="84">
        <f>SUM(テーブル24[支出額])</f>
        <v>0</v>
      </c>
      <c r="G276" s="84">
        <f>SUM(テーブル24[学友会費])</f>
        <v>0</v>
      </c>
      <c r="H276" s="84">
        <f>SUM(テーブル24[部費・特別負担金])</f>
        <v>0</v>
      </c>
      <c r="I276" s="84">
        <f>SUM(テーブル24[その他収入])</f>
        <v>0</v>
      </c>
      <c r="J276" s="72"/>
    </row>
    <row r="279" spans="2:11">
      <c r="B279" s="15" t="s">
        <v>64</v>
      </c>
    </row>
    <row r="280" spans="2:11" ht="18" thickBot="1">
      <c r="B280" s="52" t="s">
        <v>14</v>
      </c>
      <c r="C280" s="53" t="s">
        <v>51</v>
      </c>
      <c r="D280" s="53" t="s">
        <v>52</v>
      </c>
      <c r="E280" s="53" t="s">
        <v>53</v>
      </c>
      <c r="F280" s="53" t="s">
        <v>40</v>
      </c>
      <c r="G280" s="54" t="s">
        <v>2</v>
      </c>
      <c r="H280" s="54" t="s">
        <v>56</v>
      </c>
      <c r="I280" s="54" t="s">
        <v>65</v>
      </c>
      <c r="J280" s="54" t="s">
        <v>58</v>
      </c>
      <c r="K280" s="63" t="s">
        <v>67</v>
      </c>
    </row>
    <row r="281" spans="2:11" ht="18" thickTop="1">
      <c r="B281" s="48"/>
      <c r="C281" s="29"/>
      <c r="D281" s="30"/>
      <c r="E281" s="29"/>
      <c r="F281" s="81">
        <f>D281*E281</f>
        <v>0</v>
      </c>
      <c r="G281" s="31"/>
      <c r="H281" s="31"/>
      <c r="I281" s="31"/>
      <c r="J281" s="49"/>
      <c r="K281" s="82" t="str">
        <f>IF(テーブル25[[#This Row],[支出額]]=テーブル25[[#This Row],[学友会費]]+テーブル25[[#This Row],[部費・特別負担金]]+テーブル25[[#This Row],[その他収入]],"OK","NG")</f>
        <v>OK</v>
      </c>
    </row>
    <row r="282" spans="2:11">
      <c r="B282" s="68"/>
      <c r="C282" s="32"/>
      <c r="D282" s="33"/>
      <c r="E282" s="32"/>
      <c r="F282" s="81">
        <f t="shared" ref="F282:F288" si="22">D282*E282</f>
        <v>0</v>
      </c>
      <c r="G282" s="31"/>
      <c r="H282" s="31"/>
      <c r="I282" s="31"/>
      <c r="J282" s="50"/>
      <c r="K282" s="82" t="str">
        <f>IF(テーブル25[[#This Row],[支出額]]=テーブル25[[#This Row],[学友会費]]+テーブル25[[#This Row],[部費・特別負担金]]+テーブル25[[#This Row],[その他収入]],"OK","NG")</f>
        <v>OK</v>
      </c>
    </row>
    <row r="283" spans="2:11">
      <c r="B283" s="68"/>
      <c r="C283" s="32"/>
      <c r="D283" s="33"/>
      <c r="E283" s="32"/>
      <c r="F283" s="81">
        <f t="shared" si="22"/>
        <v>0</v>
      </c>
      <c r="G283" s="31"/>
      <c r="H283" s="31"/>
      <c r="I283" s="31"/>
      <c r="J283" s="50"/>
      <c r="K283" s="82" t="str">
        <f>IF(テーブル25[[#This Row],[支出額]]=テーブル25[[#This Row],[学友会費]]+テーブル25[[#This Row],[部費・特別負担金]]+テーブル25[[#This Row],[その他収入]],"OK","NG")</f>
        <v>OK</v>
      </c>
    </row>
    <row r="284" spans="2:11">
      <c r="B284" s="68"/>
      <c r="C284" s="32"/>
      <c r="D284" s="33"/>
      <c r="E284" s="32"/>
      <c r="F284" s="81">
        <f t="shared" si="22"/>
        <v>0</v>
      </c>
      <c r="G284" s="31"/>
      <c r="H284" s="31"/>
      <c r="I284" s="31"/>
      <c r="J284" s="50"/>
      <c r="K284" s="82" t="str">
        <f>IF(テーブル25[[#This Row],[支出額]]=テーブル25[[#This Row],[学友会費]]+テーブル25[[#This Row],[部費・特別負担金]]+テーブル25[[#This Row],[その他収入]],"OK","NG")</f>
        <v>OK</v>
      </c>
    </row>
    <row r="285" spans="2:11">
      <c r="B285" s="68"/>
      <c r="C285" s="32"/>
      <c r="D285" s="33"/>
      <c r="E285" s="32"/>
      <c r="F285" s="81">
        <f t="shared" si="22"/>
        <v>0</v>
      </c>
      <c r="G285" s="31"/>
      <c r="H285" s="31"/>
      <c r="I285" s="31"/>
      <c r="J285" s="50"/>
      <c r="K285" s="82" t="str">
        <f>IF(テーブル25[[#This Row],[支出額]]=テーブル25[[#This Row],[学友会費]]+テーブル25[[#This Row],[部費・特別負担金]]+テーブル25[[#This Row],[その他収入]],"OK","NG")</f>
        <v>OK</v>
      </c>
    </row>
    <row r="286" spans="2:11">
      <c r="B286" s="68"/>
      <c r="C286" s="32"/>
      <c r="D286" s="33"/>
      <c r="E286" s="32"/>
      <c r="F286" s="81">
        <f t="shared" si="22"/>
        <v>0</v>
      </c>
      <c r="G286" s="31"/>
      <c r="H286" s="31"/>
      <c r="I286" s="31"/>
      <c r="J286" s="50"/>
      <c r="K286" s="82" t="str">
        <f>IF(テーブル25[[#This Row],[支出額]]=テーブル25[[#This Row],[学友会費]]+テーブル25[[#This Row],[部費・特別負担金]]+テーブル25[[#This Row],[その他収入]],"OK","NG")</f>
        <v>OK</v>
      </c>
    </row>
    <row r="287" spans="2:11">
      <c r="B287" s="68"/>
      <c r="C287" s="32"/>
      <c r="D287" s="33"/>
      <c r="E287" s="32"/>
      <c r="F287" s="81">
        <f t="shared" si="22"/>
        <v>0</v>
      </c>
      <c r="G287" s="31"/>
      <c r="H287" s="31"/>
      <c r="I287" s="31"/>
      <c r="J287" s="50"/>
      <c r="K287" s="82" t="str">
        <f>IF(テーブル25[[#This Row],[支出額]]=テーブル25[[#This Row],[学友会費]]+テーブル25[[#This Row],[部費・特別負担金]]+テーブル25[[#This Row],[その他収入]],"OK","NG")</f>
        <v>OK</v>
      </c>
    </row>
    <row r="288" spans="2:11">
      <c r="B288" s="69"/>
      <c r="C288" s="34"/>
      <c r="D288" s="35"/>
      <c r="E288" s="34"/>
      <c r="F288" s="81">
        <f t="shared" si="22"/>
        <v>0</v>
      </c>
      <c r="G288" s="36"/>
      <c r="H288" s="36"/>
      <c r="I288" s="36"/>
      <c r="J288" s="51"/>
      <c r="K288" s="82" t="str">
        <f>IF(テーブル25[[#This Row],[支出額]]=テーブル25[[#This Row],[学友会費]]+テーブル25[[#This Row],[部費・特別負担金]]+テーブル25[[#This Row],[その他収入]],"OK","NG")</f>
        <v>OK</v>
      </c>
    </row>
    <row r="289" spans="2:11" ht="18" thickBot="1">
      <c r="B289" s="70" t="s">
        <v>43</v>
      </c>
      <c r="C289" s="71"/>
      <c r="D289" s="71"/>
      <c r="E289" s="71"/>
      <c r="F289" s="84">
        <f>SUM(テーブル25[支出額])</f>
        <v>0</v>
      </c>
      <c r="G289" s="84">
        <f>SUM(テーブル25[学友会費])</f>
        <v>0</v>
      </c>
      <c r="H289" s="84">
        <f>SUM(テーブル25[部費・特別負担金])</f>
        <v>0</v>
      </c>
      <c r="I289" s="84">
        <f>SUM(テーブル25[その他収入])</f>
        <v>0</v>
      </c>
      <c r="J289" s="72"/>
    </row>
    <row r="292" spans="2:11">
      <c r="B292" s="15" t="s">
        <v>64</v>
      </c>
    </row>
    <row r="293" spans="2:11" ht="18" thickBot="1">
      <c r="B293" s="52" t="s">
        <v>14</v>
      </c>
      <c r="C293" s="53" t="s">
        <v>51</v>
      </c>
      <c r="D293" s="53" t="s">
        <v>52</v>
      </c>
      <c r="E293" s="53" t="s">
        <v>53</v>
      </c>
      <c r="F293" s="53" t="s">
        <v>40</v>
      </c>
      <c r="G293" s="54" t="s">
        <v>2</v>
      </c>
      <c r="H293" s="54" t="s">
        <v>56</v>
      </c>
      <c r="I293" s="54" t="s">
        <v>65</v>
      </c>
      <c r="J293" s="54" t="s">
        <v>58</v>
      </c>
      <c r="K293" s="63" t="s">
        <v>67</v>
      </c>
    </row>
    <row r="294" spans="2:11" ht="18" thickTop="1">
      <c r="B294" s="48"/>
      <c r="C294" s="29"/>
      <c r="D294" s="30"/>
      <c r="E294" s="29"/>
      <c r="F294" s="81">
        <f>D294*E294</f>
        <v>0</v>
      </c>
      <c r="G294" s="31"/>
      <c r="H294" s="31"/>
      <c r="I294" s="31"/>
      <c r="J294" s="49"/>
      <c r="K294" s="82" t="str">
        <f>IF(テーブル26[[#This Row],[支出額]]=テーブル26[[#This Row],[学友会費]]+テーブル26[[#This Row],[部費・特別負担金]]+テーブル26[[#This Row],[その他収入]],"OK","NG")</f>
        <v>OK</v>
      </c>
    </row>
    <row r="295" spans="2:11">
      <c r="B295" s="68"/>
      <c r="C295" s="32"/>
      <c r="D295" s="33"/>
      <c r="E295" s="32"/>
      <c r="F295" s="81">
        <f t="shared" ref="F295:F301" si="23">D295*E295</f>
        <v>0</v>
      </c>
      <c r="G295" s="31"/>
      <c r="H295" s="31"/>
      <c r="I295" s="31"/>
      <c r="J295" s="50"/>
      <c r="K295" s="82" t="str">
        <f>IF(テーブル26[[#This Row],[支出額]]=テーブル26[[#This Row],[学友会費]]+テーブル26[[#This Row],[部費・特別負担金]]+テーブル26[[#This Row],[その他収入]],"OK","NG")</f>
        <v>OK</v>
      </c>
    </row>
    <row r="296" spans="2:11">
      <c r="B296" s="68"/>
      <c r="C296" s="32"/>
      <c r="D296" s="33"/>
      <c r="E296" s="32"/>
      <c r="F296" s="81">
        <f t="shared" si="23"/>
        <v>0</v>
      </c>
      <c r="G296" s="31"/>
      <c r="H296" s="31"/>
      <c r="I296" s="31"/>
      <c r="J296" s="50"/>
      <c r="K296" s="82" t="str">
        <f>IF(テーブル26[[#This Row],[支出額]]=テーブル26[[#This Row],[学友会費]]+テーブル26[[#This Row],[部費・特別負担金]]+テーブル26[[#This Row],[その他収入]],"OK","NG")</f>
        <v>OK</v>
      </c>
    </row>
    <row r="297" spans="2:11">
      <c r="B297" s="68"/>
      <c r="C297" s="32"/>
      <c r="D297" s="33"/>
      <c r="E297" s="32"/>
      <c r="F297" s="81">
        <f t="shared" si="23"/>
        <v>0</v>
      </c>
      <c r="G297" s="31"/>
      <c r="H297" s="31"/>
      <c r="I297" s="31"/>
      <c r="J297" s="50"/>
      <c r="K297" s="82" t="str">
        <f>IF(テーブル26[[#This Row],[支出額]]=テーブル26[[#This Row],[学友会費]]+テーブル26[[#This Row],[部費・特別負担金]]+テーブル26[[#This Row],[その他収入]],"OK","NG")</f>
        <v>OK</v>
      </c>
    </row>
    <row r="298" spans="2:11">
      <c r="B298" s="68"/>
      <c r="C298" s="32"/>
      <c r="D298" s="33"/>
      <c r="E298" s="32"/>
      <c r="F298" s="81">
        <f t="shared" si="23"/>
        <v>0</v>
      </c>
      <c r="G298" s="31"/>
      <c r="H298" s="31"/>
      <c r="I298" s="31"/>
      <c r="J298" s="50"/>
      <c r="K298" s="82" t="str">
        <f>IF(テーブル26[[#This Row],[支出額]]=テーブル26[[#This Row],[学友会費]]+テーブル26[[#This Row],[部費・特別負担金]]+テーブル26[[#This Row],[その他収入]],"OK","NG")</f>
        <v>OK</v>
      </c>
    </row>
    <row r="299" spans="2:11">
      <c r="B299" s="68"/>
      <c r="C299" s="32"/>
      <c r="D299" s="33"/>
      <c r="E299" s="32"/>
      <c r="F299" s="81">
        <f t="shared" si="23"/>
        <v>0</v>
      </c>
      <c r="G299" s="31"/>
      <c r="H299" s="31"/>
      <c r="I299" s="31"/>
      <c r="J299" s="50"/>
      <c r="K299" s="82" t="str">
        <f>IF(テーブル26[[#This Row],[支出額]]=テーブル26[[#This Row],[学友会費]]+テーブル26[[#This Row],[部費・特別負担金]]+テーブル26[[#This Row],[その他収入]],"OK","NG")</f>
        <v>OK</v>
      </c>
    </row>
    <row r="300" spans="2:11">
      <c r="B300" s="68"/>
      <c r="C300" s="32"/>
      <c r="D300" s="33"/>
      <c r="E300" s="32"/>
      <c r="F300" s="81">
        <f t="shared" si="23"/>
        <v>0</v>
      </c>
      <c r="G300" s="31"/>
      <c r="H300" s="31"/>
      <c r="I300" s="31"/>
      <c r="J300" s="50"/>
      <c r="K300" s="82" t="str">
        <f>IF(テーブル26[[#This Row],[支出額]]=テーブル26[[#This Row],[学友会費]]+テーブル26[[#This Row],[部費・特別負担金]]+テーブル26[[#This Row],[その他収入]],"OK","NG")</f>
        <v>OK</v>
      </c>
    </row>
    <row r="301" spans="2:11">
      <c r="B301" s="69"/>
      <c r="C301" s="34"/>
      <c r="D301" s="35"/>
      <c r="E301" s="34"/>
      <c r="F301" s="81">
        <f t="shared" si="23"/>
        <v>0</v>
      </c>
      <c r="G301" s="36"/>
      <c r="H301" s="36"/>
      <c r="I301" s="36"/>
      <c r="J301" s="51"/>
      <c r="K301" s="82" t="str">
        <f>IF(テーブル26[[#This Row],[支出額]]=テーブル26[[#This Row],[学友会費]]+テーブル26[[#This Row],[部費・特別負担金]]+テーブル26[[#This Row],[その他収入]],"OK","NG")</f>
        <v>OK</v>
      </c>
    </row>
    <row r="302" spans="2:11" ht="18" thickBot="1">
      <c r="B302" s="70" t="s">
        <v>43</v>
      </c>
      <c r="C302" s="71"/>
      <c r="D302" s="71"/>
      <c r="E302" s="71"/>
      <c r="F302" s="84">
        <f>SUM(テーブル26[支出額])</f>
        <v>0</v>
      </c>
      <c r="G302" s="84">
        <f>SUM(テーブル26[学友会費])</f>
        <v>0</v>
      </c>
      <c r="H302" s="84">
        <f>SUM(テーブル26[部費・特別負担金])</f>
        <v>0</v>
      </c>
      <c r="I302" s="84">
        <f>SUM(テーブル26[その他収入])</f>
        <v>0</v>
      </c>
      <c r="J302" s="72"/>
    </row>
    <row r="305" spans="2:11">
      <c r="B305" s="15" t="s">
        <v>64</v>
      </c>
    </row>
    <row r="306" spans="2:11" ht="18" thickBot="1">
      <c r="B306" s="52" t="s">
        <v>14</v>
      </c>
      <c r="C306" s="53" t="s">
        <v>51</v>
      </c>
      <c r="D306" s="53" t="s">
        <v>52</v>
      </c>
      <c r="E306" s="53" t="s">
        <v>53</v>
      </c>
      <c r="F306" s="53" t="s">
        <v>40</v>
      </c>
      <c r="G306" s="54" t="s">
        <v>2</v>
      </c>
      <c r="H306" s="54" t="s">
        <v>56</v>
      </c>
      <c r="I306" s="54" t="s">
        <v>65</v>
      </c>
      <c r="J306" s="54" t="s">
        <v>58</v>
      </c>
      <c r="K306" s="63" t="s">
        <v>67</v>
      </c>
    </row>
    <row r="307" spans="2:11" ht="18" thickTop="1">
      <c r="B307" s="48"/>
      <c r="C307" s="29"/>
      <c r="D307" s="30"/>
      <c r="E307" s="29"/>
      <c r="F307" s="81">
        <f>D307*E307</f>
        <v>0</v>
      </c>
      <c r="G307" s="31"/>
      <c r="H307" s="31"/>
      <c r="I307" s="31"/>
      <c r="J307" s="49"/>
      <c r="K307" s="82" t="str">
        <f>IF(テーブル27[[#This Row],[支出額]]=テーブル27[[#This Row],[学友会費]]+テーブル27[[#This Row],[部費・特別負担金]]+テーブル27[[#This Row],[その他収入]],"OK","NG")</f>
        <v>OK</v>
      </c>
    </row>
    <row r="308" spans="2:11">
      <c r="B308" s="68"/>
      <c r="C308" s="32"/>
      <c r="D308" s="33"/>
      <c r="E308" s="32"/>
      <c r="F308" s="81">
        <f t="shared" ref="F308:F314" si="24">D308*E308</f>
        <v>0</v>
      </c>
      <c r="G308" s="31"/>
      <c r="H308" s="31"/>
      <c r="I308" s="31"/>
      <c r="J308" s="50"/>
      <c r="K308" s="82" t="str">
        <f>IF(テーブル27[[#This Row],[支出額]]=テーブル27[[#This Row],[学友会費]]+テーブル27[[#This Row],[部費・特別負担金]]+テーブル27[[#This Row],[その他収入]],"OK","NG")</f>
        <v>OK</v>
      </c>
    </row>
    <row r="309" spans="2:11">
      <c r="B309" s="68"/>
      <c r="C309" s="32"/>
      <c r="D309" s="33"/>
      <c r="E309" s="32"/>
      <c r="F309" s="81">
        <f t="shared" si="24"/>
        <v>0</v>
      </c>
      <c r="G309" s="31"/>
      <c r="H309" s="31"/>
      <c r="I309" s="31"/>
      <c r="J309" s="50"/>
      <c r="K309" s="82" t="str">
        <f>IF(テーブル27[[#This Row],[支出額]]=テーブル27[[#This Row],[学友会費]]+テーブル27[[#This Row],[部費・特別負担金]]+テーブル27[[#This Row],[その他収入]],"OK","NG")</f>
        <v>OK</v>
      </c>
    </row>
    <row r="310" spans="2:11">
      <c r="B310" s="68"/>
      <c r="C310" s="32"/>
      <c r="D310" s="33"/>
      <c r="E310" s="32"/>
      <c r="F310" s="81">
        <f t="shared" si="24"/>
        <v>0</v>
      </c>
      <c r="G310" s="31"/>
      <c r="H310" s="31"/>
      <c r="I310" s="31"/>
      <c r="J310" s="50"/>
      <c r="K310" s="82" t="str">
        <f>IF(テーブル27[[#This Row],[支出額]]=テーブル27[[#This Row],[学友会費]]+テーブル27[[#This Row],[部費・特別負担金]]+テーブル27[[#This Row],[その他収入]],"OK","NG")</f>
        <v>OK</v>
      </c>
    </row>
    <row r="311" spans="2:11">
      <c r="B311" s="68"/>
      <c r="C311" s="32"/>
      <c r="D311" s="33"/>
      <c r="E311" s="32"/>
      <c r="F311" s="81">
        <f t="shared" si="24"/>
        <v>0</v>
      </c>
      <c r="G311" s="31"/>
      <c r="H311" s="31"/>
      <c r="I311" s="31"/>
      <c r="J311" s="50"/>
      <c r="K311" s="82" t="str">
        <f>IF(テーブル27[[#This Row],[支出額]]=テーブル27[[#This Row],[学友会費]]+テーブル27[[#This Row],[部費・特別負担金]]+テーブル27[[#This Row],[その他収入]],"OK","NG")</f>
        <v>OK</v>
      </c>
    </row>
    <row r="312" spans="2:11">
      <c r="B312" s="68"/>
      <c r="C312" s="32"/>
      <c r="D312" s="33"/>
      <c r="E312" s="32"/>
      <c r="F312" s="81">
        <f t="shared" si="24"/>
        <v>0</v>
      </c>
      <c r="G312" s="31"/>
      <c r="H312" s="31"/>
      <c r="I312" s="31"/>
      <c r="J312" s="50"/>
      <c r="K312" s="82" t="str">
        <f>IF(テーブル27[[#This Row],[支出額]]=テーブル27[[#This Row],[学友会費]]+テーブル27[[#This Row],[部費・特別負担金]]+テーブル27[[#This Row],[その他収入]],"OK","NG")</f>
        <v>OK</v>
      </c>
    </row>
    <row r="313" spans="2:11">
      <c r="B313" s="68"/>
      <c r="C313" s="32"/>
      <c r="D313" s="33"/>
      <c r="E313" s="32"/>
      <c r="F313" s="81">
        <f t="shared" si="24"/>
        <v>0</v>
      </c>
      <c r="G313" s="31"/>
      <c r="H313" s="31"/>
      <c r="I313" s="31"/>
      <c r="J313" s="50"/>
      <c r="K313" s="82" t="str">
        <f>IF(テーブル27[[#This Row],[支出額]]=テーブル27[[#This Row],[学友会費]]+テーブル27[[#This Row],[部費・特別負担金]]+テーブル27[[#This Row],[その他収入]],"OK","NG")</f>
        <v>OK</v>
      </c>
    </row>
    <row r="314" spans="2:11">
      <c r="B314" s="69"/>
      <c r="C314" s="34"/>
      <c r="D314" s="35"/>
      <c r="E314" s="34"/>
      <c r="F314" s="81">
        <f t="shared" si="24"/>
        <v>0</v>
      </c>
      <c r="G314" s="36"/>
      <c r="H314" s="36"/>
      <c r="I314" s="36"/>
      <c r="J314" s="51"/>
      <c r="K314" s="82" t="str">
        <f>IF(テーブル27[[#This Row],[支出額]]=テーブル27[[#This Row],[学友会費]]+テーブル27[[#This Row],[部費・特別負担金]]+テーブル27[[#This Row],[その他収入]],"OK","NG")</f>
        <v>OK</v>
      </c>
    </row>
    <row r="315" spans="2:11" ht="18" thickBot="1">
      <c r="B315" s="70" t="s">
        <v>43</v>
      </c>
      <c r="C315" s="71"/>
      <c r="D315" s="71"/>
      <c r="E315" s="71"/>
      <c r="F315" s="84">
        <f>SUM(テーブル27[支出額])</f>
        <v>0</v>
      </c>
      <c r="G315" s="84">
        <f>SUM(テーブル27[学友会費])</f>
        <v>0</v>
      </c>
      <c r="H315" s="84">
        <f>SUM(テーブル27[部費・特別負担金])</f>
        <v>0</v>
      </c>
      <c r="I315" s="84">
        <f>SUM(テーブル27[その他収入])</f>
        <v>0</v>
      </c>
      <c r="J315" s="72"/>
    </row>
    <row r="318" spans="2:11">
      <c r="B318" s="15" t="s">
        <v>64</v>
      </c>
    </row>
    <row r="319" spans="2:11" ht="18" thickBot="1">
      <c r="B319" s="52" t="s">
        <v>14</v>
      </c>
      <c r="C319" s="53" t="s">
        <v>51</v>
      </c>
      <c r="D319" s="53" t="s">
        <v>52</v>
      </c>
      <c r="E319" s="53" t="s">
        <v>53</v>
      </c>
      <c r="F319" s="53" t="s">
        <v>40</v>
      </c>
      <c r="G319" s="54" t="s">
        <v>2</v>
      </c>
      <c r="H319" s="54" t="s">
        <v>56</v>
      </c>
      <c r="I319" s="54" t="s">
        <v>65</v>
      </c>
      <c r="J319" s="54" t="s">
        <v>58</v>
      </c>
      <c r="K319" s="63" t="s">
        <v>67</v>
      </c>
    </row>
    <row r="320" spans="2:11" ht="18" thickTop="1">
      <c r="B320" s="48"/>
      <c r="C320" s="29"/>
      <c r="D320" s="30"/>
      <c r="E320" s="29"/>
      <c r="F320" s="81">
        <f>D320*E320</f>
        <v>0</v>
      </c>
      <c r="G320" s="31"/>
      <c r="H320" s="31"/>
      <c r="I320" s="31"/>
      <c r="J320" s="49"/>
      <c r="K320" s="82" t="str">
        <f>IF(テーブル28[[#This Row],[支出額]]=テーブル28[[#This Row],[学友会費]]+テーブル28[[#This Row],[部費・特別負担金]]+テーブル28[[#This Row],[その他収入]],"OK","NG")</f>
        <v>OK</v>
      </c>
    </row>
    <row r="321" spans="2:11">
      <c r="B321" s="68"/>
      <c r="C321" s="32"/>
      <c r="D321" s="33"/>
      <c r="E321" s="32"/>
      <c r="F321" s="81">
        <f t="shared" ref="F321:F327" si="25">D321*E321</f>
        <v>0</v>
      </c>
      <c r="G321" s="31"/>
      <c r="H321" s="31"/>
      <c r="I321" s="31"/>
      <c r="J321" s="50"/>
      <c r="K321" s="82" t="str">
        <f>IF(テーブル28[[#This Row],[支出額]]=テーブル28[[#This Row],[学友会費]]+テーブル28[[#This Row],[部費・特別負担金]]+テーブル28[[#This Row],[その他収入]],"OK","NG")</f>
        <v>OK</v>
      </c>
    </row>
    <row r="322" spans="2:11">
      <c r="B322" s="68"/>
      <c r="C322" s="32"/>
      <c r="D322" s="33"/>
      <c r="E322" s="32"/>
      <c r="F322" s="81">
        <f t="shared" si="25"/>
        <v>0</v>
      </c>
      <c r="G322" s="31"/>
      <c r="H322" s="31"/>
      <c r="I322" s="31"/>
      <c r="J322" s="50"/>
      <c r="K322" s="82" t="str">
        <f>IF(テーブル28[[#This Row],[支出額]]=テーブル28[[#This Row],[学友会費]]+テーブル28[[#This Row],[部費・特別負担金]]+テーブル28[[#This Row],[その他収入]],"OK","NG")</f>
        <v>OK</v>
      </c>
    </row>
    <row r="323" spans="2:11">
      <c r="B323" s="68"/>
      <c r="C323" s="32"/>
      <c r="D323" s="33"/>
      <c r="E323" s="32"/>
      <c r="F323" s="81">
        <f t="shared" si="25"/>
        <v>0</v>
      </c>
      <c r="G323" s="31"/>
      <c r="H323" s="31"/>
      <c r="I323" s="31"/>
      <c r="J323" s="50"/>
      <c r="K323" s="82" t="str">
        <f>IF(テーブル28[[#This Row],[支出額]]=テーブル28[[#This Row],[学友会費]]+テーブル28[[#This Row],[部費・特別負担金]]+テーブル28[[#This Row],[その他収入]],"OK","NG")</f>
        <v>OK</v>
      </c>
    </row>
    <row r="324" spans="2:11">
      <c r="B324" s="68"/>
      <c r="C324" s="32"/>
      <c r="D324" s="33"/>
      <c r="E324" s="32"/>
      <c r="F324" s="81">
        <f t="shared" si="25"/>
        <v>0</v>
      </c>
      <c r="G324" s="31"/>
      <c r="H324" s="31"/>
      <c r="I324" s="31"/>
      <c r="J324" s="50"/>
      <c r="K324" s="82" t="str">
        <f>IF(テーブル28[[#This Row],[支出額]]=テーブル28[[#This Row],[学友会費]]+テーブル28[[#This Row],[部費・特別負担金]]+テーブル28[[#This Row],[その他収入]],"OK","NG")</f>
        <v>OK</v>
      </c>
    </row>
    <row r="325" spans="2:11">
      <c r="B325" s="68"/>
      <c r="C325" s="32"/>
      <c r="D325" s="33"/>
      <c r="E325" s="32"/>
      <c r="F325" s="81">
        <f t="shared" si="25"/>
        <v>0</v>
      </c>
      <c r="G325" s="31"/>
      <c r="H325" s="31"/>
      <c r="I325" s="31"/>
      <c r="J325" s="50"/>
      <c r="K325" s="82" t="str">
        <f>IF(テーブル28[[#This Row],[支出額]]=テーブル28[[#This Row],[学友会費]]+テーブル28[[#This Row],[部費・特別負担金]]+テーブル28[[#This Row],[その他収入]],"OK","NG")</f>
        <v>OK</v>
      </c>
    </row>
    <row r="326" spans="2:11">
      <c r="B326" s="68"/>
      <c r="C326" s="32"/>
      <c r="D326" s="33"/>
      <c r="E326" s="32"/>
      <c r="F326" s="81">
        <f t="shared" si="25"/>
        <v>0</v>
      </c>
      <c r="G326" s="31"/>
      <c r="H326" s="31"/>
      <c r="I326" s="31"/>
      <c r="J326" s="50"/>
      <c r="K326" s="82" t="str">
        <f>IF(テーブル28[[#This Row],[支出額]]=テーブル28[[#This Row],[学友会費]]+テーブル28[[#This Row],[部費・特別負担金]]+テーブル28[[#This Row],[その他収入]],"OK","NG")</f>
        <v>OK</v>
      </c>
    </row>
    <row r="327" spans="2:11">
      <c r="B327" s="69"/>
      <c r="C327" s="34"/>
      <c r="D327" s="35"/>
      <c r="E327" s="34"/>
      <c r="F327" s="81">
        <f t="shared" si="25"/>
        <v>0</v>
      </c>
      <c r="G327" s="36"/>
      <c r="H327" s="36"/>
      <c r="I327" s="36"/>
      <c r="J327" s="51"/>
      <c r="K327" s="82" t="str">
        <f>IF(テーブル28[[#This Row],[支出額]]=テーブル28[[#This Row],[学友会費]]+テーブル28[[#This Row],[部費・特別負担金]]+テーブル28[[#This Row],[その他収入]],"OK","NG")</f>
        <v>OK</v>
      </c>
    </row>
    <row r="328" spans="2:11" ht="18" thickBot="1">
      <c r="B328" s="70" t="s">
        <v>43</v>
      </c>
      <c r="C328" s="71"/>
      <c r="D328" s="71"/>
      <c r="E328" s="71"/>
      <c r="F328" s="84">
        <f>SUM(テーブル28[支出額])</f>
        <v>0</v>
      </c>
      <c r="G328" s="84">
        <f>SUM(テーブル28[学友会費])</f>
        <v>0</v>
      </c>
      <c r="H328" s="84">
        <f>SUM(テーブル28[部費・特別負担金])</f>
        <v>0</v>
      </c>
      <c r="I328" s="84">
        <f>SUM(テーブル28[その他収入])</f>
        <v>0</v>
      </c>
      <c r="J328" s="72"/>
    </row>
    <row r="331" spans="2:11">
      <c r="B331" s="15" t="s">
        <v>64</v>
      </c>
    </row>
    <row r="332" spans="2:11" ht="18" thickBot="1">
      <c r="B332" s="52" t="s">
        <v>14</v>
      </c>
      <c r="C332" s="53" t="s">
        <v>51</v>
      </c>
      <c r="D332" s="53" t="s">
        <v>52</v>
      </c>
      <c r="E332" s="53" t="s">
        <v>53</v>
      </c>
      <c r="F332" s="53" t="s">
        <v>40</v>
      </c>
      <c r="G332" s="54" t="s">
        <v>2</v>
      </c>
      <c r="H332" s="54" t="s">
        <v>56</v>
      </c>
      <c r="I332" s="54" t="s">
        <v>65</v>
      </c>
      <c r="J332" s="54" t="s">
        <v>58</v>
      </c>
      <c r="K332" s="63" t="s">
        <v>67</v>
      </c>
    </row>
    <row r="333" spans="2:11" ht="18" thickTop="1">
      <c r="B333" s="48"/>
      <c r="C333" s="29"/>
      <c r="D333" s="30"/>
      <c r="E333" s="29"/>
      <c r="F333" s="81">
        <f>D333*E333</f>
        <v>0</v>
      </c>
      <c r="G333" s="31"/>
      <c r="H333" s="31"/>
      <c r="I333" s="31"/>
      <c r="J333" s="49"/>
      <c r="K333" s="82" t="str">
        <f>IF(テーブル29[[#This Row],[支出額]]=テーブル29[[#This Row],[学友会費]]+テーブル29[[#This Row],[部費・特別負担金]]+テーブル29[[#This Row],[その他収入]],"OK","NG")</f>
        <v>OK</v>
      </c>
    </row>
    <row r="334" spans="2:11">
      <c r="B334" s="68"/>
      <c r="C334" s="32"/>
      <c r="D334" s="33"/>
      <c r="E334" s="32"/>
      <c r="F334" s="81">
        <f t="shared" ref="F334:F340" si="26">D334*E334</f>
        <v>0</v>
      </c>
      <c r="G334" s="31"/>
      <c r="H334" s="31"/>
      <c r="I334" s="31"/>
      <c r="J334" s="50"/>
      <c r="K334" s="82" t="str">
        <f>IF(テーブル29[[#This Row],[支出額]]=テーブル29[[#This Row],[学友会費]]+テーブル29[[#This Row],[部費・特別負担金]]+テーブル29[[#This Row],[その他収入]],"OK","NG")</f>
        <v>OK</v>
      </c>
    </row>
    <row r="335" spans="2:11">
      <c r="B335" s="68"/>
      <c r="C335" s="32"/>
      <c r="D335" s="33"/>
      <c r="E335" s="32"/>
      <c r="F335" s="81">
        <f t="shared" si="26"/>
        <v>0</v>
      </c>
      <c r="G335" s="31"/>
      <c r="H335" s="31"/>
      <c r="I335" s="31"/>
      <c r="J335" s="50"/>
      <c r="K335" s="82" t="str">
        <f>IF(テーブル29[[#This Row],[支出額]]=テーブル29[[#This Row],[学友会費]]+テーブル29[[#This Row],[部費・特別負担金]]+テーブル29[[#This Row],[その他収入]],"OK","NG")</f>
        <v>OK</v>
      </c>
    </row>
    <row r="336" spans="2:11">
      <c r="B336" s="68"/>
      <c r="C336" s="32"/>
      <c r="D336" s="33"/>
      <c r="E336" s="32"/>
      <c r="F336" s="81">
        <f t="shared" si="26"/>
        <v>0</v>
      </c>
      <c r="G336" s="31"/>
      <c r="H336" s="31"/>
      <c r="I336" s="31"/>
      <c r="J336" s="50"/>
      <c r="K336" s="82" t="str">
        <f>IF(テーブル29[[#This Row],[支出額]]=テーブル29[[#This Row],[学友会費]]+テーブル29[[#This Row],[部費・特別負担金]]+テーブル29[[#This Row],[その他収入]],"OK","NG")</f>
        <v>OK</v>
      </c>
    </row>
    <row r="337" spans="2:11">
      <c r="B337" s="68"/>
      <c r="C337" s="32"/>
      <c r="D337" s="33"/>
      <c r="E337" s="32"/>
      <c r="F337" s="81">
        <f t="shared" si="26"/>
        <v>0</v>
      </c>
      <c r="G337" s="31"/>
      <c r="H337" s="31"/>
      <c r="I337" s="31"/>
      <c r="J337" s="50"/>
      <c r="K337" s="82" t="str">
        <f>IF(テーブル29[[#This Row],[支出額]]=テーブル29[[#This Row],[学友会費]]+テーブル29[[#This Row],[部費・特別負担金]]+テーブル29[[#This Row],[その他収入]],"OK","NG")</f>
        <v>OK</v>
      </c>
    </row>
    <row r="338" spans="2:11">
      <c r="B338" s="68"/>
      <c r="C338" s="32"/>
      <c r="D338" s="33"/>
      <c r="E338" s="32"/>
      <c r="F338" s="81">
        <f t="shared" si="26"/>
        <v>0</v>
      </c>
      <c r="G338" s="31"/>
      <c r="H338" s="31"/>
      <c r="I338" s="31"/>
      <c r="J338" s="50"/>
      <c r="K338" s="82" t="str">
        <f>IF(テーブル29[[#This Row],[支出額]]=テーブル29[[#This Row],[学友会費]]+テーブル29[[#This Row],[部費・特別負担金]]+テーブル29[[#This Row],[その他収入]],"OK","NG")</f>
        <v>OK</v>
      </c>
    </row>
    <row r="339" spans="2:11">
      <c r="B339" s="68"/>
      <c r="C339" s="32"/>
      <c r="D339" s="33"/>
      <c r="E339" s="32"/>
      <c r="F339" s="81">
        <f t="shared" si="26"/>
        <v>0</v>
      </c>
      <c r="G339" s="31"/>
      <c r="H339" s="31"/>
      <c r="I339" s="31"/>
      <c r="J339" s="50"/>
      <c r="K339" s="82" t="str">
        <f>IF(テーブル29[[#This Row],[支出額]]=テーブル29[[#This Row],[学友会費]]+テーブル29[[#This Row],[部費・特別負担金]]+テーブル29[[#This Row],[その他収入]],"OK","NG")</f>
        <v>OK</v>
      </c>
    </row>
    <row r="340" spans="2:11">
      <c r="B340" s="69"/>
      <c r="C340" s="34"/>
      <c r="D340" s="35"/>
      <c r="E340" s="34"/>
      <c r="F340" s="81">
        <f t="shared" si="26"/>
        <v>0</v>
      </c>
      <c r="G340" s="36"/>
      <c r="H340" s="36"/>
      <c r="I340" s="36"/>
      <c r="J340" s="51"/>
      <c r="K340" s="82" t="str">
        <f>IF(テーブル29[[#This Row],[支出額]]=テーブル29[[#This Row],[学友会費]]+テーブル29[[#This Row],[部費・特別負担金]]+テーブル29[[#This Row],[その他収入]],"OK","NG")</f>
        <v>OK</v>
      </c>
    </row>
    <row r="341" spans="2:11" ht="18" thickBot="1">
      <c r="B341" s="70" t="s">
        <v>43</v>
      </c>
      <c r="C341" s="71"/>
      <c r="D341" s="71"/>
      <c r="E341" s="71"/>
      <c r="F341" s="84">
        <f>SUM(テーブル29[支出額])</f>
        <v>0</v>
      </c>
      <c r="G341" s="84">
        <f>SUM(テーブル29[学友会費])</f>
        <v>0</v>
      </c>
      <c r="H341" s="84">
        <f>SUM(テーブル29[部費・特別負担金])</f>
        <v>0</v>
      </c>
      <c r="I341" s="84">
        <f>SUM(テーブル29[その他収入])</f>
        <v>0</v>
      </c>
      <c r="J341" s="72"/>
    </row>
    <row r="344" spans="2:11">
      <c r="B344" s="15" t="s">
        <v>64</v>
      </c>
    </row>
    <row r="345" spans="2:11" ht="18" thickBot="1">
      <c r="B345" s="52" t="s">
        <v>14</v>
      </c>
      <c r="C345" s="53" t="s">
        <v>51</v>
      </c>
      <c r="D345" s="53" t="s">
        <v>52</v>
      </c>
      <c r="E345" s="53" t="s">
        <v>53</v>
      </c>
      <c r="F345" s="53" t="s">
        <v>40</v>
      </c>
      <c r="G345" s="54" t="s">
        <v>2</v>
      </c>
      <c r="H345" s="54" t="s">
        <v>56</v>
      </c>
      <c r="I345" s="54" t="s">
        <v>65</v>
      </c>
      <c r="J345" s="54" t="s">
        <v>58</v>
      </c>
      <c r="K345" s="63" t="s">
        <v>68</v>
      </c>
    </row>
    <row r="346" spans="2:11" ht="18" thickTop="1">
      <c r="B346" s="48"/>
      <c r="C346" s="29"/>
      <c r="D346" s="30"/>
      <c r="E346" s="29"/>
      <c r="F346" s="81">
        <f>D346*E346</f>
        <v>0</v>
      </c>
      <c r="G346" s="31"/>
      <c r="H346" s="31"/>
      <c r="I346" s="31"/>
      <c r="J346" s="49"/>
      <c r="K346" s="82" t="str">
        <f>IF(テーブル30[[#This Row],[支出額]]=テーブル30[[#This Row],[学友会費]]+テーブル30[[#This Row],[部費・特別負担金]]+テーブル30[[#This Row],[その他収入]],"OK","NG")</f>
        <v>OK</v>
      </c>
    </row>
    <row r="347" spans="2:11">
      <c r="B347" s="68"/>
      <c r="C347" s="32"/>
      <c r="D347" s="33"/>
      <c r="E347" s="32"/>
      <c r="F347" s="81">
        <f t="shared" ref="F347:F353" si="27">D347*E347</f>
        <v>0</v>
      </c>
      <c r="G347" s="31"/>
      <c r="H347" s="31"/>
      <c r="I347" s="31"/>
      <c r="J347" s="50"/>
      <c r="K347" s="82" t="str">
        <f>IF(テーブル30[[#This Row],[支出額]]=テーブル30[[#This Row],[学友会費]]+テーブル30[[#This Row],[部費・特別負担金]]+テーブル30[[#This Row],[その他収入]],"OK","NG")</f>
        <v>OK</v>
      </c>
    </row>
    <row r="348" spans="2:11">
      <c r="B348" s="68"/>
      <c r="C348" s="32"/>
      <c r="D348" s="33"/>
      <c r="E348" s="32"/>
      <c r="F348" s="81">
        <f t="shared" si="27"/>
        <v>0</v>
      </c>
      <c r="G348" s="31"/>
      <c r="H348" s="31"/>
      <c r="I348" s="31"/>
      <c r="J348" s="50"/>
      <c r="K348" s="82" t="str">
        <f>IF(テーブル30[[#This Row],[支出額]]=テーブル30[[#This Row],[学友会費]]+テーブル30[[#This Row],[部費・特別負担金]]+テーブル30[[#This Row],[その他収入]],"OK","NG")</f>
        <v>OK</v>
      </c>
    </row>
    <row r="349" spans="2:11">
      <c r="B349" s="68"/>
      <c r="C349" s="32"/>
      <c r="D349" s="33"/>
      <c r="E349" s="32"/>
      <c r="F349" s="81">
        <f t="shared" si="27"/>
        <v>0</v>
      </c>
      <c r="G349" s="31"/>
      <c r="H349" s="31"/>
      <c r="I349" s="31"/>
      <c r="J349" s="50"/>
      <c r="K349" s="82" t="str">
        <f>IF(テーブル30[[#This Row],[支出額]]=テーブル30[[#This Row],[学友会費]]+テーブル30[[#This Row],[部費・特別負担金]]+テーブル30[[#This Row],[その他収入]],"OK","NG")</f>
        <v>OK</v>
      </c>
    </row>
    <row r="350" spans="2:11">
      <c r="B350" s="68"/>
      <c r="C350" s="32"/>
      <c r="D350" s="33"/>
      <c r="E350" s="32"/>
      <c r="F350" s="81">
        <f t="shared" si="27"/>
        <v>0</v>
      </c>
      <c r="G350" s="31"/>
      <c r="H350" s="31"/>
      <c r="I350" s="31"/>
      <c r="J350" s="50"/>
      <c r="K350" s="82" t="str">
        <f>IF(テーブル30[[#This Row],[支出額]]=テーブル30[[#This Row],[学友会費]]+テーブル30[[#This Row],[部費・特別負担金]]+テーブル30[[#This Row],[その他収入]],"OK","NG")</f>
        <v>OK</v>
      </c>
    </row>
    <row r="351" spans="2:11">
      <c r="B351" s="68"/>
      <c r="C351" s="32"/>
      <c r="D351" s="33"/>
      <c r="E351" s="32"/>
      <c r="F351" s="81">
        <f t="shared" si="27"/>
        <v>0</v>
      </c>
      <c r="G351" s="31"/>
      <c r="H351" s="31"/>
      <c r="I351" s="31"/>
      <c r="J351" s="50"/>
      <c r="K351" s="82" t="str">
        <f>IF(テーブル30[[#This Row],[支出額]]=テーブル30[[#This Row],[学友会費]]+テーブル30[[#This Row],[部費・特別負担金]]+テーブル30[[#This Row],[その他収入]],"OK","NG")</f>
        <v>OK</v>
      </c>
    </row>
    <row r="352" spans="2:11">
      <c r="B352" s="68"/>
      <c r="C352" s="32"/>
      <c r="D352" s="33"/>
      <c r="E352" s="32"/>
      <c r="F352" s="81">
        <f t="shared" si="27"/>
        <v>0</v>
      </c>
      <c r="G352" s="31"/>
      <c r="H352" s="31"/>
      <c r="I352" s="31"/>
      <c r="J352" s="50"/>
      <c r="K352" s="82" t="str">
        <f>IF(テーブル30[[#This Row],[支出額]]=テーブル30[[#This Row],[学友会費]]+テーブル30[[#This Row],[部費・特別負担金]]+テーブル30[[#This Row],[その他収入]],"OK","NG")</f>
        <v>OK</v>
      </c>
    </row>
    <row r="353" spans="2:11">
      <c r="B353" s="69"/>
      <c r="C353" s="34"/>
      <c r="D353" s="35"/>
      <c r="E353" s="34"/>
      <c r="F353" s="81">
        <f t="shared" si="27"/>
        <v>0</v>
      </c>
      <c r="G353" s="36"/>
      <c r="H353" s="36"/>
      <c r="I353" s="36"/>
      <c r="J353" s="51"/>
      <c r="K353" s="82" t="str">
        <f>IF(テーブル30[[#This Row],[支出額]]=テーブル30[[#This Row],[学友会費]]+テーブル30[[#This Row],[部費・特別負担金]]+テーブル30[[#This Row],[その他収入]],"OK","NG")</f>
        <v>OK</v>
      </c>
    </row>
    <row r="354" spans="2:11" ht="18" thickBot="1">
      <c r="B354" s="70" t="s">
        <v>43</v>
      </c>
      <c r="C354" s="71"/>
      <c r="D354" s="71"/>
      <c r="E354" s="71"/>
      <c r="F354" s="84">
        <f>SUM(テーブル30[支出額])</f>
        <v>0</v>
      </c>
      <c r="G354" s="84">
        <f>SUM(テーブル30[学友会費])</f>
        <v>0</v>
      </c>
      <c r="H354" s="84">
        <f>SUM(テーブル30[部費・特別負担金])</f>
        <v>0</v>
      </c>
      <c r="I354" s="84">
        <f>SUM(テーブル30[その他収入])</f>
        <v>0</v>
      </c>
      <c r="J354" s="72"/>
    </row>
  </sheetData>
  <sheetProtection insertColumns="0" insertRows="0"/>
  <phoneticPr fontId="1"/>
  <conditionalFormatting sqref="G34:G41">
    <cfRule type="cellIs" dxfId="74" priority="75" operator="greaterThan">
      <formula>0</formula>
    </cfRule>
  </conditionalFormatting>
  <conditionalFormatting sqref="G47:G54">
    <cfRule type="cellIs" dxfId="73" priority="72" operator="greaterThan">
      <formula>0</formula>
    </cfRule>
  </conditionalFormatting>
  <conditionalFormatting sqref="G60:G67">
    <cfRule type="cellIs" dxfId="72" priority="71" operator="greaterThan">
      <formula>0</formula>
    </cfRule>
  </conditionalFormatting>
  <conditionalFormatting sqref="G73:G80">
    <cfRule type="cellIs" dxfId="71" priority="66" operator="greaterThan">
      <formula>0</formula>
    </cfRule>
  </conditionalFormatting>
  <conditionalFormatting sqref="G86:G93">
    <cfRule type="cellIs" dxfId="70" priority="63" operator="greaterThan">
      <formula>0</formula>
    </cfRule>
  </conditionalFormatting>
  <conditionalFormatting sqref="G99:G106">
    <cfRule type="cellIs" dxfId="69" priority="62" operator="greaterThan">
      <formula>0</formula>
    </cfRule>
  </conditionalFormatting>
  <conditionalFormatting sqref="G112:G119">
    <cfRule type="cellIs" dxfId="68" priority="57" operator="greaterThan">
      <formula>0</formula>
    </cfRule>
  </conditionalFormatting>
  <conditionalFormatting sqref="G125:G132">
    <cfRule type="cellIs" dxfId="67" priority="54" operator="greaterThan">
      <formula>0</formula>
    </cfRule>
  </conditionalFormatting>
  <conditionalFormatting sqref="G138:G145">
    <cfRule type="cellIs" dxfId="66" priority="53" operator="greaterThan">
      <formula>0</formula>
    </cfRule>
  </conditionalFormatting>
  <conditionalFormatting sqref="G151:G158">
    <cfRule type="cellIs" dxfId="65" priority="48" operator="greaterThan">
      <formula>0</formula>
    </cfRule>
  </conditionalFormatting>
  <conditionalFormatting sqref="G164:G171">
    <cfRule type="cellIs" dxfId="64" priority="45" operator="greaterThan">
      <formula>0</formula>
    </cfRule>
  </conditionalFormatting>
  <conditionalFormatting sqref="G177:G184">
    <cfRule type="cellIs" dxfId="63" priority="44" operator="greaterThan">
      <formula>0</formula>
    </cfRule>
  </conditionalFormatting>
  <conditionalFormatting sqref="G190:G197">
    <cfRule type="cellIs" dxfId="62" priority="39" operator="greaterThan">
      <formula>0</formula>
    </cfRule>
  </conditionalFormatting>
  <conditionalFormatting sqref="G203:G210">
    <cfRule type="cellIs" dxfId="61" priority="36" operator="greaterThan">
      <formula>0</formula>
    </cfRule>
  </conditionalFormatting>
  <conditionalFormatting sqref="G216:G223">
    <cfRule type="cellIs" dxfId="60" priority="35" operator="greaterThan">
      <formula>0</formula>
    </cfRule>
  </conditionalFormatting>
  <conditionalFormatting sqref="G229:G236">
    <cfRule type="cellIs" dxfId="59" priority="30" operator="greaterThan">
      <formula>0</formula>
    </cfRule>
  </conditionalFormatting>
  <conditionalFormatting sqref="G242:G249">
    <cfRule type="cellIs" dxfId="58" priority="27" operator="greaterThan">
      <formula>0</formula>
    </cfRule>
  </conditionalFormatting>
  <conditionalFormatting sqref="G255:G262">
    <cfRule type="cellIs" dxfId="57" priority="24" operator="greaterThan">
      <formula>0</formula>
    </cfRule>
  </conditionalFormatting>
  <conditionalFormatting sqref="G268:G275">
    <cfRule type="cellIs" dxfId="56" priority="21" operator="greaterThan">
      <formula>0</formula>
    </cfRule>
  </conditionalFormatting>
  <conditionalFormatting sqref="G281:G288">
    <cfRule type="cellIs" dxfId="55" priority="18" operator="greaterThan">
      <formula>0</formula>
    </cfRule>
  </conditionalFormatting>
  <conditionalFormatting sqref="G294:G301">
    <cfRule type="cellIs" dxfId="54" priority="15" operator="greaterThan">
      <formula>0</formula>
    </cfRule>
  </conditionalFormatting>
  <conditionalFormatting sqref="G307:G314">
    <cfRule type="cellIs" dxfId="53" priority="12" operator="greaterThan">
      <formula>0</formula>
    </cfRule>
  </conditionalFormatting>
  <conditionalFormatting sqref="G320:G327">
    <cfRule type="cellIs" dxfId="52" priority="9" operator="greaterThan">
      <formula>0</formula>
    </cfRule>
  </conditionalFormatting>
  <conditionalFormatting sqref="G333:G340">
    <cfRule type="cellIs" dxfId="51" priority="6" operator="greaterThan">
      <formula>0</formula>
    </cfRule>
  </conditionalFormatting>
  <conditionalFormatting sqref="G346:G353">
    <cfRule type="cellIs" dxfId="50" priority="3" operator="greaterThan">
      <formula>0</formula>
    </cfRule>
  </conditionalFormatting>
  <conditionalFormatting sqref="H34:H41">
    <cfRule type="cellIs" dxfId="49" priority="74" operator="greaterThan">
      <formula>0</formula>
    </cfRule>
  </conditionalFormatting>
  <conditionalFormatting sqref="H47:H54">
    <cfRule type="cellIs" dxfId="48" priority="70" operator="greaterThan">
      <formula>0</formula>
    </cfRule>
  </conditionalFormatting>
  <conditionalFormatting sqref="H60:H67">
    <cfRule type="cellIs" dxfId="47" priority="69" operator="greaterThan">
      <formula>0</formula>
    </cfRule>
  </conditionalFormatting>
  <conditionalFormatting sqref="H73:H80">
    <cfRule type="cellIs" dxfId="46" priority="65" operator="greaterThan">
      <formula>0</formula>
    </cfRule>
  </conditionalFormatting>
  <conditionalFormatting sqref="H86:H93">
    <cfRule type="cellIs" dxfId="45" priority="61" operator="greaterThan">
      <formula>0</formula>
    </cfRule>
  </conditionalFormatting>
  <conditionalFormatting sqref="H99:H106">
    <cfRule type="cellIs" dxfId="44" priority="60" operator="greaterThan">
      <formula>0</formula>
    </cfRule>
  </conditionalFormatting>
  <conditionalFormatting sqref="H112:H119">
    <cfRule type="cellIs" dxfId="43" priority="56" operator="greaterThan">
      <formula>0</formula>
    </cfRule>
  </conditionalFormatting>
  <conditionalFormatting sqref="H125:H132">
    <cfRule type="cellIs" dxfId="42" priority="52" operator="greaterThan">
      <formula>0</formula>
    </cfRule>
  </conditionalFormatting>
  <conditionalFormatting sqref="H138:H145">
    <cfRule type="cellIs" dxfId="41" priority="51" operator="greaterThan">
      <formula>0</formula>
    </cfRule>
  </conditionalFormatting>
  <conditionalFormatting sqref="H151:H158">
    <cfRule type="cellIs" dxfId="40" priority="47" operator="greaterThan">
      <formula>0</formula>
    </cfRule>
  </conditionalFormatting>
  <conditionalFormatting sqref="H164:H171">
    <cfRule type="cellIs" dxfId="39" priority="43" operator="greaterThan">
      <formula>0</formula>
    </cfRule>
  </conditionalFormatting>
  <conditionalFormatting sqref="H177:H184">
    <cfRule type="cellIs" dxfId="38" priority="42" operator="greaterThan">
      <formula>0</formula>
    </cfRule>
  </conditionalFormatting>
  <conditionalFormatting sqref="H190:H197">
    <cfRule type="cellIs" dxfId="37" priority="38" operator="greaterThan">
      <formula>0</formula>
    </cfRule>
  </conditionalFormatting>
  <conditionalFormatting sqref="H203:H210">
    <cfRule type="cellIs" dxfId="36" priority="34" operator="greaterThan">
      <formula>0</formula>
    </cfRule>
  </conditionalFormatting>
  <conditionalFormatting sqref="H216:H223">
    <cfRule type="cellIs" dxfId="35" priority="33" operator="greaterThan">
      <formula>0</formula>
    </cfRule>
  </conditionalFormatting>
  <conditionalFormatting sqref="H229:H236">
    <cfRule type="cellIs" dxfId="34" priority="29" operator="greaterThan">
      <formula>0</formula>
    </cfRule>
  </conditionalFormatting>
  <conditionalFormatting sqref="H242:H249">
    <cfRule type="cellIs" dxfId="33" priority="26" operator="greaterThan">
      <formula>0</formula>
    </cfRule>
  </conditionalFormatting>
  <conditionalFormatting sqref="H255:H262">
    <cfRule type="cellIs" dxfId="32" priority="23" operator="greaterThan">
      <formula>0</formula>
    </cfRule>
  </conditionalFormatting>
  <conditionalFormatting sqref="H268:H275">
    <cfRule type="cellIs" dxfId="31" priority="20" operator="greaterThan">
      <formula>0</formula>
    </cfRule>
  </conditionalFormatting>
  <conditionalFormatting sqref="H281:H288">
    <cfRule type="cellIs" dxfId="30" priority="17" operator="greaterThan">
      <formula>0</formula>
    </cfRule>
  </conditionalFormatting>
  <conditionalFormatting sqref="H294:H301">
    <cfRule type="cellIs" dxfId="29" priority="14" operator="greaterThan">
      <formula>0</formula>
    </cfRule>
  </conditionalFormatting>
  <conditionalFormatting sqref="H307:H314">
    <cfRule type="cellIs" dxfId="28" priority="11" operator="greaterThan">
      <formula>0</formula>
    </cfRule>
  </conditionalFormatting>
  <conditionalFormatting sqref="H320:H327">
    <cfRule type="cellIs" dxfId="27" priority="8" operator="greaterThan">
      <formula>0</formula>
    </cfRule>
  </conditionalFormatting>
  <conditionalFormatting sqref="H333:H340">
    <cfRule type="cellIs" dxfId="26" priority="5" operator="greaterThan">
      <formula>0</formula>
    </cfRule>
  </conditionalFormatting>
  <conditionalFormatting sqref="H346:H353">
    <cfRule type="cellIs" dxfId="25" priority="2" operator="greaterThan">
      <formula>0</formula>
    </cfRule>
  </conditionalFormatting>
  <conditionalFormatting sqref="I34:I41">
    <cfRule type="cellIs" dxfId="24" priority="73" operator="greaterThan">
      <formula>0</formula>
    </cfRule>
  </conditionalFormatting>
  <conditionalFormatting sqref="I47:I54">
    <cfRule type="cellIs" dxfId="23" priority="68" operator="greaterThan">
      <formula>0</formula>
    </cfRule>
  </conditionalFormatting>
  <conditionalFormatting sqref="I60:I67">
    <cfRule type="cellIs" dxfId="22" priority="67" operator="greaterThan">
      <formula>0</formula>
    </cfRule>
  </conditionalFormatting>
  <conditionalFormatting sqref="I73:I80">
    <cfRule type="cellIs" dxfId="21" priority="64" operator="greaterThan">
      <formula>0</formula>
    </cfRule>
  </conditionalFormatting>
  <conditionalFormatting sqref="I86:I93">
    <cfRule type="cellIs" dxfId="20" priority="59" operator="greaterThan">
      <formula>0</formula>
    </cfRule>
  </conditionalFormatting>
  <conditionalFormatting sqref="I99:I106">
    <cfRule type="cellIs" dxfId="19" priority="58" operator="greaterThan">
      <formula>0</formula>
    </cfRule>
  </conditionalFormatting>
  <conditionalFormatting sqref="I112:I119">
    <cfRule type="cellIs" dxfId="18" priority="55" operator="greaterThan">
      <formula>0</formula>
    </cfRule>
  </conditionalFormatting>
  <conditionalFormatting sqref="I125:I132">
    <cfRule type="cellIs" dxfId="17" priority="50" operator="greaterThan">
      <formula>0</formula>
    </cfRule>
  </conditionalFormatting>
  <conditionalFormatting sqref="I138:I145">
    <cfRule type="cellIs" dxfId="16" priority="49" operator="greaterThan">
      <formula>0</formula>
    </cfRule>
  </conditionalFormatting>
  <conditionalFormatting sqref="I151:I158">
    <cfRule type="cellIs" dxfId="15" priority="46" operator="greaterThan">
      <formula>0</formula>
    </cfRule>
  </conditionalFormatting>
  <conditionalFormatting sqref="I164:I171">
    <cfRule type="cellIs" dxfId="14" priority="41" operator="greaterThan">
      <formula>0</formula>
    </cfRule>
  </conditionalFormatting>
  <conditionalFormatting sqref="I177:I184">
    <cfRule type="cellIs" dxfId="13" priority="40" operator="greaterThan">
      <formula>0</formula>
    </cfRule>
  </conditionalFormatting>
  <conditionalFormatting sqref="I190:I197">
    <cfRule type="cellIs" dxfId="12" priority="37" operator="greaterThan">
      <formula>0</formula>
    </cfRule>
  </conditionalFormatting>
  <conditionalFormatting sqref="I203:I210">
    <cfRule type="cellIs" dxfId="11" priority="32" operator="greaterThan">
      <formula>0</formula>
    </cfRule>
  </conditionalFormatting>
  <conditionalFormatting sqref="I216:I223">
    <cfRule type="cellIs" dxfId="10" priority="31" operator="greaterThan">
      <formula>0</formula>
    </cfRule>
  </conditionalFormatting>
  <conditionalFormatting sqref="I229:I236">
    <cfRule type="cellIs" dxfId="9" priority="28" operator="greaterThan">
      <formula>0</formula>
    </cfRule>
  </conditionalFormatting>
  <conditionalFormatting sqref="I242:I249">
    <cfRule type="cellIs" dxfId="8" priority="25" operator="greaterThan">
      <formula>0</formula>
    </cfRule>
  </conditionalFormatting>
  <conditionalFormatting sqref="I255:I262">
    <cfRule type="cellIs" dxfId="7" priority="22" operator="greaterThan">
      <formula>0</formula>
    </cfRule>
  </conditionalFormatting>
  <conditionalFormatting sqref="I268:I275">
    <cfRule type="cellIs" dxfId="6" priority="19" operator="greaterThan">
      <formula>0</formula>
    </cfRule>
  </conditionalFormatting>
  <conditionalFormatting sqref="I281:I288">
    <cfRule type="cellIs" dxfId="5" priority="16" operator="greaterThan">
      <formula>0</formula>
    </cfRule>
  </conditionalFormatting>
  <conditionalFormatting sqref="I294:I301">
    <cfRule type="cellIs" dxfId="4" priority="13" operator="greaterThan">
      <formula>0</formula>
    </cfRule>
  </conditionalFormatting>
  <conditionalFormatting sqref="I307:I314">
    <cfRule type="cellIs" dxfId="3" priority="10" operator="greaterThan">
      <formula>0</formula>
    </cfRule>
  </conditionalFormatting>
  <conditionalFormatting sqref="I320:I327">
    <cfRule type="cellIs" dxfId="2" priority="7" operator="greaterThan">
      <formula>0</formula>
    </cfRule>
  </conditionalFormatting>
  <conditionalFormatting sqref="I333:I340">
    <cfRule type="cellIs" dxfId="1" priority="4" operator="greaterThan">
      <formula>0</formula>
    </cfRule>
  </conditionalFormatting>
  <conditionalFormatting sqref="I346:I353">
    <cfRule type="cellIs" dxfId="0" priority="1" operator="greaterThan">
      <formula>0</formula>
    </cfRule>
  </conditionalFormatting>
  <dataValidations count="1">
    <dataValidation type="list" allowBlank="1" showInputMessage="1" showErrorMessage="1" sqref="B346:B353 B320:B327 B333:B340 B307:B314 B281:B288 B294:B301 B112:B119 B138:B145 B125:B132 B151:B158 B177:B184 B164:B171 B190:B197 B216:B223 B203:B210 B229:B236 B242:B249 B255:B262 B268:B275 B34:B41 B47:B54 B60:B67 B73:B80 B86:B93 B99:B106" xr:uid="{9CE66FD2-1F4E-401D-9EE6-DE0706F4E6BC}">
      <formula1>$F$3:$F$16</formula1>
    </dataValidation>
  </dataValidations>
  <pageMargins left="0.7" right="0.7" top="0.75" bottom="0.75" header="0.3" footer="0.3"/>
  <tableParts count="25">
    <tablePart r:id="rId1"/>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注意事項</vt:lpstr>
      <vt:lpstr>経常費用</vt:lpstr>
      <vt:lpstr>行事費用</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財務部</dc:creator>
  <cp:lastModifiedBy>大石 祥子(ra0143fh)</cp:lastModifiedBy>
  <dcterms:created xsi:type="dcterms:W3CDTF">2020-02-11T05:56:25Z</dcterms:created>
  <dcterms:modified xsi:type="dcterms:W3CDTF">2026-01-31T06:00:27Z</dcterms:modified>
</cp:coreProperties>
</file>